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laytecgmbh-my.sharepoint.com/personal/u_roehlen_claytec_com/Documents/1_Todo KW 22/Mengenrechner/"/>
    </mc:Choice>
  </mc:AlternateContent>
  <xr:revisionPtr revIDLastSave="34" documentId="13_ncr:1_{A5359220-1DD8-45AE-B874-AD37BEAC973E}" xr6:coauthVersionLast="47" xr6:coauthVersionMax="47" xr10:uidLastSave="{1458A33D-B126-427B-9EEF-58DEBAA6D697}"/>
  <workbookProtection workbookAlgorithmName="SHA-512" workbookHashValue="62bBYgaiHT000c1uvzGozm3JGe1We0c7ApldGlQbQ60fB7RLYDmRo5XEmrHHJSBP3pOJGhJlGDu+NfmBfJYy5w==" workbookSaltValue="guup/3K5mXp5WNTlZFJf6Q==" workbookSpinCount="100000" lockStructure="1"/>
  <bookViews>
    <workbookView xWindow="32400" yWindow="1140" windowWidth="31185" windowHeight="14670" tabRatio="928" activeTab="3" xr2:uid="{48CE60FC-2923-4502-941B-CE5045E83385}"/>
  </bookViews>
  <sheets>
    <sheet name="START" sheetId="75" r:id="rId1"/>
    <sheet name="YOSIMA, CLAYFIX etc." sheetId="92" r:id="rId2"/>
    <sheet name="Lehmputz" sheetId="70" r:id="rId3"/>
    <sheet name="LBP Beplank." sheetId="68" r:id="rId4"/>
    <sheet name="HFA Beplank." sheetId="83" r:id="rId5"/>
    <sheet name="LBP+HFA Bekleid." sheetId="82" r:id="rId6"/>
    <sheet name="FW Lehmsteine" sheetId="87" r:id="rId7"/>
    <sheet name="FW Flechtwerk" sheetId="86" r:id="rId8"/>
    <sheet name="Kalkputz" sheetId="81" r:id="rId9"/>
    <sheet name="Innend. HFD" sheetId="84" r:id="rId10"/>
    <sheet name="Innend. Leicht, LL-Steine" sheetId="88" r:id="rId11"/>
    <sheet name="Mauerwerk" sheetId="89" r:id="rId12"/>
    <sheet name="ZUSAMMENSTELLUNG" sheetId="91" r:id="rId13"/>
    <sheet name="Tabelle3" sheetId="95" r:id="rId14"/>
    <sheet name="Tabelle1" sheetId="94" r:id="rId15"/>
    <sheet name="Fläche-Volumen" sheetId="76" r:id="rId16"/>
    <sheet name="Befestigungsmittel" sheetId="90" r:id="rId17"/>
    <sheet name="Tabelle2" sheetId="93" r:id="rId18"/>
  </sheets>
  <definedNames>
    <definedName name="_xlnm._FilterDatabase" localSheetId="11" hidden="1">Mauerwerk!$B$1:$O$22</definedName>
    <definedName name="_xlnm._FilterDatabase" localSheetId="12" hidden="1">ZUSAMMENSTELLUNG!$A$42:$K$252</definedName>
    <definedName name="_xlnm.Print_Area" localSheetId="12">ZUSAMMENSTELLUNG!$A$1:$L$40,ZUSAMMENSTELLUNG!$A$42:$L$252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9" i="91" l="1"/>
  <c r="B149" i="91"/>
  <c r="C149" i="91"/>
  <c r="D149" i="91"/>
  <c r="E149" i="91"/>
  <c r="F149" i="91"/>
  <c r="I149" i="91"/>
  <c r="J149" i="91"/>
  <c r="K149" i="91"/>
  <c r="A127" i="91"/>
  <c r="B127" i="91"/>
  <c r="C127" i="91"/>
  <c r="D127" i="91"/>
  <c r="E127" i="91"/>
  <c r="F127" i="91"/>
  <c r="I127" i="91"/>
  <c r="J127" i="91"/>
  <c r="K127" i="91"/>
  <c r="A124" i="91"/>
  <c r="B124" i="91"/>
  <c r="C124" i="91"/>
  <c r="D124" i="91"/>
  <c r="E124" i="91"/>
  <c r="F124" i="91"/>
  <c r="I124" i="91"/>
  <c r="J124" i="91"/>
  <c r="K124" i="91"/>
  <c r="A125" i="91"/>
  <c r="B125" i="91"/>
  <c r="C125" i="91"/>
  <c r="D125" i="91"/>
  <c r="E125" i="91"/>
  <c r="F125" i="91"/>
  <c r="I125" i="91"/>
  <c r="J125" i="91"/>
  <c r="K125" i="91"/>
  <c r="A126" i="91"/>
  <c r="B126" i="91"/>
  <c r="C126" i="91"/>
  <c r="D126" i="91"/>
  <c r="E126" i="91"/>
  <c r="F126" i="91"/>
  <c r="I126" i="91"/>
  <c r="J126" i="91"/>
  <c r="K126" i="91"/>
  <c r="E47" i="91"/>
  <c r="A48" i="91"/>
  <c r="B48" i="91"/>
  <c r="C48" i="91"/>
  <c r="D48" i="91"/>
  <c r="E48" i="91"/>
  <c r="F48" i="91"/>
  <c r="I48" i="91"/>
  <c r="J48" i="91"/>
  <c r="K48" i="91"/>
  <c r="I22" i="68"/>
  <c r="L22" i="68" s="1"/>
  <c r="M22" i="68" s="1"/>
  <c r="N22" i="68" s="1"/>
  <c r="R22" i="68" s="1"/>
  <c r="U22" i="68" s="1"/>
  <c r="V22" i="68" s="1"/>
  <c r="I21" i="68"/>
  <c r="L21" i="68" s="1"/>
  <c r="M21" i="68" s="1"/>
  <c r="N21" i="68" s="1"/>
  <c r="R21" i="68" s="1"/>
  <c r="U21" i="68" s="1"/>
  <c r="V21" i="68" s="1"/>
  <c r="I20" i="68"/>
  <c r="M12" i="90"/>
  <c r="M13" i="90"/>
  <c r="J13" i="90"/>
  <c r="J12" i="90"/>
  <c r="H13" i="90"/>
  <c r="I13" i="90"/>
  <c r="H12" i="90"/>
  <c r="I12" i="90"/>
  <c r="I12" i="82"/>
  <c r="L12" i="82" s="1"/>
  <c r="M12" i="82" s="1"/>
  <c r="P12" i="82" s="1"/>
  <c r="I18" i="82"/>
  <c r="I17" i="82"/>
  <c r="T12" i="82" l="1"/>
  <c r="L20" i="68"/>
  <c r="M20" i="68" s="1"/>
  <c r="P20" i="68"/>
  <c r="T20" i="68" s="1"/>
  <c r="N20" i="68"/>
  <c r="R20" i="68" s="1"/>
  <c r="N12" i="82"/>
  <c r="R12" i="82" s="1"/>
  <c r="U12" i="82" s="1"/>
  <c r="U20" i="68" l="1"/>
  <c r="V20" i="68" s="1"/>
  <c r="V12" i="82"/>
  <c r="A74" i="91" l="1"/>
  <c r="B34" i="91"/>
  <c r="B35" i="91"/>
  <c r="B36" i="91"/>
  <c r="B37" i="91"/>
  <c r="B38" i="91"/>
  <c r="B33" i="91"/>
  <c r="T38" i="84"/>
  <c r="I17" i="83"/>
  <c r="I18" i="83"/>
  <c r="L18" i="83" s="1"/>
  <c r="M18" i="83" s="1"/>
  <c r="N18" i="83" s="1"/>
  <c r="R18" i="83" s="1"/>
  <c r="U18" i="83" s="1"/>
  <c r="V18" i="83" s="1"/>
  <c r="I16" i="83"/>
  <c r="A239" i="91"/>
  <c r="B239" i="91"/>
  <c r="C239" i="91"/>
  <c r="D239" i="91"/>
  <c r="E239" i="91"/>
  <c r="F239" i="91"/>
  <c r="I239" i="91"/>
  <c r="J239" i="91"/>
  <c r="K239" i="91"/>
  <c r="A240" i="91"/>
  <c r="B240" i="91"/>
  <c r="C240" i="91"/>
  <c r="D240" i="91"/>
  <c r="E240" i="91"/>
  <c r="F240" i="91"/>
  <c r="I240" i="91"/>
  <c r="J240" i="91"/>
  <c r="K240" i="91"/>
  <c r="A241" i="91"/>
  <c r="B241" i="91"/>
  <c r="C241" i="91"/>
  <c r="D241" i="91"/>
  <c r="E241" i="91"/>
  <c r="F241" i="91"/>
  <c r="I241" i="91"/>
  <c r="J241" i="91"/>
  <c r="K241" i="91"/>
  <c r="A242" i="91"/>
  <c r="B242" i="91"/>
  <c r="C242" i="91"/>
  <c r="D242" i="91"/>
  <c r="E242" i="91"/>
  <c r="F242" i="91"/>
  <c r="I242" i="91"/>
  <c r="J242" i="91"/>
  <c r="K242" i="91"/>
  <c r="A243" i="91"/>
  <c r="B243" i="91"/>
  <c r="C243" i="91"/>
  <c r="D243" i="91"/>
  <c r="E243" i="91"/>
  <c r="F243" i="91"/>
  <c r="I243" i="91"/>
  <c r="J243" i="91"/>
  <c r="K243" i="91"/>
  <c r="A244" i="91"/>
  <c r="B244" i="91"/>
  <c r="C244" i="91"/>
  <c r="D244" i="91"/>
  <c r="E244" i="91"/>
  <c r="F244" i="91"/>
  <c r="I244" i="91"/>
  <c r="J244" i="91"/>
  <c r="K244" i="91"/>
  <c r="A245" i="91"/>
  <c r="B245" i="91"/>
  <c r="C245" i="91"/>
  <c r="D245" i="91"/>
  <c r="E245" i="91"/>
  <c r="F245" i="91"/>
  <c r="I245" i="91"/>
  <c r="J245" i="91"/>
  <c r="K245" i="91"/>
  <c r="A246" i="91"/>
  <c r="B246" i="91"/>
  <c r="C246" i="91"/>
  <c r="D246" i="91"/>
  <c r="E246" i="91"/>
  <c r="F246" i="91"/>
  <c r="I246" i="91"/>
  <c r="J246" i="91"/>
  <c r="K246" i="91"/>
  <c r="A247" i="91"/>
  <c r="B247" i="91"/>
  <c r="C247" i="91"/>
  <c r="D247" i="91"/>
  <c r="E247" i="91"/>
  <c r="F247" i="91"/>
  <c r="I247" i="91"/>
  <c r="J247" i="91"/>
  <c r="K247" i="91"/>
  <c r="A248" i="91"/>
  <c r="B248" i="91"/>
  <c r="C248" i="91"/>
  <c r="D248" i="91"/>
  <c r="E248" i="91"/>
  <c r="F248" i="91"/>
  <c r="I248" i="91"/>
  <c r="J248" i="91"/>
  <c r="K248" i="91"/>
  <c r="A249" i="91"/>
  <c r="B249" i="91"/>
  <c r="C249" i="91"/>
  <c r="D249" i="91"/>
  <c r="E249" i="91"/>
  <c r="F249" i="91"/>
  <c r="I249" i="91"/>
  <c r="J249" i="91"/>
  <c r="K249" i="91"/>
  <c r="A250" i="91"/>
  <c r="B250" i="91"/>
  <c r="C250" i="91"/>
  <c r="D250" i="91"/>
  <c r="E250" i="91"/>
  <c r="F250" i="91"/>
  <c r="I250" i="91"/>
  <c r="J250" i="91"/>
  <c r="K250" i="91"/>
  <c r="A251" i="91"/>
  <c r="B251" i="91"/>
  <c r="C251" i="91"/>
  <c r="D251" i="91"/>
  <c r="E251" i="91"/>
  <c r="F251" i="91"/>
  <c r="I251" i="91"/>
  <c r="J251" i="91"/>
  <c r="K251" i="91"/>
  <c r="A252" i="91"/>
  <c r="B252" i="91"/>
  <c r="C252" i="91"/>
  <c r="D252" i="91"/>
  <c r="E252" i="91"/>
  <c r="F252" i="91"/>
  <c r="I252" i="91"/>
  <c r="J252" i="91"/>
  <c r="K252" i="91"/>
  <c r="K238" i="91"/>
  <c r="J238" i="91"/>
  <c r="I238" i="91"/>
  <c r="B238" i="91"/>
  <c r="C238" i="91"/>
  <c r="D238" i="91"/>
  <c r="E238" i="91"/>
  <c r="F238" i="91"/>
  <c r="A238" i="91"/>
  <c r="K225" i="91"/>
  <c r="K226" i="91"/>
  <c r="K227" i="91"/>
  <c r="K228" i="91"/>
  <c r="K229" i="91"/>
  <c r="K230" i="91"/>
  <c r="K231" i="91"/>
  <c r="K232" i="91"/>
  <c r="K233" i="91"/>
  <c r="K234" i="91"/>
  <c r="K235" i="91"/>
  <c r="K236" i="91"/>
  <c r="K237" i="91"/>
  <c r="K224" i="91"/>
  <c r="A225" i="91"/>
  <c r="B225" i="91"/>
  <c r="C225" i="91"/>
  <c r="D225" i="91"/>
  <c r="E225" i="91"/>
  <c r="F225" i="91"/>
  <c r="I225" i="91"/>
  <c r="J225" i="91"/>
  <c r="A226" i="91"/>
  <c r="B226" i="91"/>
  <c r="C226" i="91"/>
  <c r="D226" i="91"/>
  <c r="E226" i="91"/>
  <c r="F226" i="91"/>
  <c r="I226" i="91"/>
  <c r="J226" i="91"/>
  <c r="A227" i="91"/>
  <c r="B227" i="91"/>
  <c r="C227" i="91"/>
  <c r="D227" i="91"/>
  <c r="E227" i="91"/>
  <c r="F227" i="91"/>
  <c r="I227" i="91"/>
  <c r="J227" i="91"/>
  <c r="A228" i="91"/>
  <c r="B228" i="91"/>
  <c r="C228" i="91"/>
  <c r="D228" i="91"/>
  <c r="E228" i="91"/>
  <c r="F228" i="91"/>
  <c r="I228" i="91"/>
  <c r="J228" i="91"/>
  <c r="A229" i="91"/>
  <c r="B229" i="91"/>
  <c r="C229" i="91"/>
  <c r="D229" i="91"/>
  <c r="E229" i="91"/>
  <c r="F229" i="91"/>
  <c r="I229" i="91"/>
  <c r="J229" i="91"/>
  <c r="A230" i="91"/>
  <c r="B230" i="91"/>
  <c r="C230" i="91"/>
  <c r="D230" i="91"/>
  <c r="E230" i="91"/>
  <c r="F230" i="91"/>
  <c r="I230" i="91"/>
  <c r="J230" i="91"/>
  <c r="A231" i="91"/>
  <c r="B231" i="91"/>
  <c r="C231" i="91"/>
  <c r="D231" i="91"/>
  <c r="E231" i="91"/>
  <c r="F231" i="91"/>
  <c r="I231" i="91"/>
  <c r="J231" i="91"/>
  <c r="A232" i="91"/>
  <c r="B232" i="91"/>
  <c r="C232" i="91"/>
  <c r="D232" i="91"/>
  <c r="E232" i="91"/>
  <c r="F232" i="91"/>
  <c r="I232" i="91"/>
  <c r="J232" i="91"/>
  <c r="A233" i="91"/>
  <c r="B233" i="91"/>
  <c r="C233" i="91"/>
  <c r="D233" i="91"/>
  <c r="E233" i="91"/>
  <c r="F233" i="91"/>
  <c r="I233" i="91"/>
  <c r="J233" i="91"/>
  <c r="A234" i="91"/>
  <c r="B234" i="91"/>
  <c r="C234" i="91"/>
  <c r="D234" i="91"/>
  <c r="E234" i="91"/>
  <c r="F234" i="91"/>
  <c r="I234" i="91"/>
  <c r="J234" i="91"/>
  <c r="A235" i="91"/>
  <c r="B235" i="91"/>
  <c r="C235" i="91"/>
  <c r="D235" i="91"/>
  <c r="E235" i="91"/>
  <c r="F235" i="91"/>
  <c r="I235" i="91"/>
  <c r="J235" i="91"/>
  <c r="A236" i="91"/>
  <c r="B236" i="91"/>
  <c r="C236" i="91"/>
  <c r="D236" i="91"/>
  <c r="E236" i="91"/>
  <c r="F236" i="91"/>
  <c r="I236" i="91"/>
  <c r="J236" i="91"/>
  <c r="A237" i="91"/>
  <c r="B237" i="91"/>
  <c r="C237" i="91"/>
  <c r="D237" i="91"/>
  <c r="E237" i="91"/>
  <c r="F237" i="91"/>
  <c r="I237" i="91"/>
  <c r="J237" i="91"/>
  <c r="B224" i="91"/>
  <c r="C224" i="91"/>
  <c r="D224" i="91"/>
  <c r="E224" i="91"/>
  <c r="F224" i="91"/>
  <c r="A224" i="91"/>
  <c r="A223" i="91"/>
  <c r="B223" i="91"/>
  <c r="C223" i="91"/>
  <c r="D223" i="91"/>
  <c r="E223" i="91"/>
  <c r="F223" i="91"/>
  <c r="I223" i="91"/>
  <c r="J223" i="91"/>
  <c r="K223" i="91"/>
  <c r="A192" i="91"/>
  <c r="B192" i="91"/>
  <c r="C192" i="91"/>
  <c r="D192" i="91"/>
  <c r="E192" i="91"/>
  <c r="F192" i="91"/>
  <c r="I192" i="91"/>
  <c r="J192" i="91"/>
  <c r="K192" i="91"/>
  <c r="A193" i="91"/>
  <c r="B193" i="91"/>
  <c r="C193" i="91"/>
  <c r="D193" i="91"/>
  <c r="E193" i="91"/>
  <c r="F193" i="91"/>
  <c r="I193" i="91"/>
  <c r="J193" i="91"/>
  <c r="K193" i="91"/>
  <c r="A194" i="91"/>
  <c r="B194" i="91"/>
  <c r="C194" i="91"/>
  <c r="D194" i="91"/>
  <c r="E194" i="91"/>
  <c r="F194" i="91"/>
  <c r="I194" i="91"/>
  <c r="J194" i="91"/>
  <c r="K194" i="91"/>
  <c r="A195" i="91"/>
  <c r="B195" i="91"/>
  <c r="C195" i="91"/>
  <c r="D195" i="91"/>
  <c r="E195" i="91"/>
  <c r="F195" i="91"/>
  <c r="I195" i="91"/>
  <c r="J195" i="91"/>
  <c r="K195" i="91"/>
  <c r="A196" i="91"/>
  <c r="B196" i="91"/>
  <c r="C196" i="91"/>
  <c r="D196" i="91"/>
  <c r="E196" i="91"/>
  <c r="F196" i="91"/>
  <c r="I196" i="91"/>
  <c r="J196" i="91"/>
  <c r="K196" i="91"/>
  <c r="A197" i="91"/>
  <c r="B197" i="91"/>
  <c r="C197" i="91"/>
  <c r="D197" i="91"/>
  <c r="E197" i="91"/>
  <c r="F197" i="91"/>
  <c r="I197" i="91"/>
  <c r="J197" i="91"/>
  <c r="K197" i="91"/>
  <c r="A198" i="91"/>
  <c r="B198" i="91"/>
  <c r="C198" i="91"/>
  <c r="D198" i="91"/>
  <c r="E198" i="91"/>
  <c r="F198" i="91"/>
  <c r="I198" i="91"/>
  <c r="J198" i="91"/>
  <c r="K198" i="91"/>
  <c r="A199" i="91"/>
  <c r="B199" i="91"/>
  <c r="C199" i="91"/>
  <c r="D199" i="91"/>
  <c r="E199" i="91"/>
  <c r="F199" i="91"/>
  <c r="I199" i="91"/>
  <c r="J199" i="91"/>
  <c r="K199" i="91"/>
  <c r="A200" i="91"/>
  <c r="B200" i="91"/>
  <c r="C200" i="91"/>
  <c r="D200" i="91"/>
  <c r="E200" i="91"/>
  <c r="F200" i="91"/>
  <c r="I200" i="91"/>
  <c r="J200" i="91"/>
  <c r="K200" i="91"/>
  <c r="A201" i="91"/>
  <c r="B201" i="91"/>
  <c r="C201" i="91"/>
  <c r="D201" i="91"/>
  <c r="E201" i="91"/>
  <c r="F201" i="91"/>
  <c r="I201" i="91"/>
  <c r="J201" i="91"/>
  <c r="K201" i="91"/>
  <c r="A202" i="91"/>
  <c r="B202" i="91"/>
  <c r="C202" i="91"/>
  <c r="D202" i="91"/>
  <c r="E202" i="91"/>
  <c r="F202" i="91"/>
  <c r="I202" i="91"/>
  <c r="J202" i="91"/>
  <c r="K202" i="91"/>
  <c r="A203" i="91"/>
  <c r="B203" i="91"/>
  <c r="C203" i="91"/>
  <c r="D203" i="91"/>
  <c r="E203" i="91"/>
  <c r="F203" i="91"/>
  <c r="I203" i="91"/>
  <c r="J203" i="91"/>
  <c r="K203" i="91"/>
  <c r="A204" i="91"/>
  <c r="B204" i="91"/>
  <c r="C204" i="91"/>
  <c r="D204" i="91"/>
  <c r="E204" i="91"/>
  <c r="F204" i="91"/>
  <c r="I204" i="91"/>
  <c r="J204" i="91"/>
  <c r="K204" i="91"/>
  <c r="A205" i="91"/>
  <c r="B205" i="91"/>
  <c r="C205" i="91"/>
  <c r="D205" i="91"/>
  <c r="E205" i="91"/>
  <c r="F205" i="91"/>
  <c r="I205" i="91"/>
  <c r="J205" i="91"/>
  <c r="K205" i="91"/>
  <c r="A206" i="91"/>
  <c r="B206" i="91"/>
  <c r="C206" i="91"/>
  <c r="D206" i="91"/>
  <c r="E206" i="91"/>
  <c r="F206" i="91"/>
  <c r="I206" i="91"/>
  <c r="J206" i="91"/>
  <c r="K206" i="91"/>
  <c r="A207" i="91"/>
  <c r="B207" i="91"/>
  <c r="C207" i="91"/>
  <c r="D207" i="91"/>
  <c r="E207" i="91"/>
  <c r="F207" i="91"/>
  <c r="I207" i="91"/>
  <c r="J207" i="91"/>
  <c r="K207" i="91"/>
  <c r="A208" i="91"/>
  <c r="B208" i="91"/>
  <c r="C208" i="91"/>
  <c r="D208" i="91"/>
  <c r="E208" i="91"/>
  <c r="F208" i="91"/>
  <c r="I208" i="91"/>
  <c r="J208" i="91"/>
  <c r="K208" i="91"/>
  <c r="A209" i="91"/>
  <c r="B209" i="91"/>
  <c r="C209" i="91"/>
  <c r="D209" i="91"/>
  <c r="E209" i="91"/>
  <c r="F209" i="91"/>
  <c r="I209" i="91"/>
  <c r="J209" i="91"/>
  <c r="K209" i="91"/>
  <c r="A210" i="91"/>
  <c r="B210" i="91"/>
  <c r="C210" i="91"/>
  <c r="D210" i="91"/>
  <c r="E210" i="91"/>
  <c r="F210" i="91"/>
  <c r="I210" i="91"/>
  <c r="J210" i="91"/>
  <c r="K210" i="91"/>
  <c r="A211" i="91"/>
  <c r="B211" i="91"/>
  <c r="C211" i="91"/>
  <c r="D211" i="91"/>
  <c r="E211" i="91"/>
  <c r="F211" i="91"/>
  <c r="I211" i="91"/>
  <c r="J211" i="91"/>
  <c r="K211" i="91"/>
  <c r="A212" i="91"/>
  <c r="B212" i="91"/>
  <c r="C212" i="91"/>
  <c r="D212" i="91"/>
  <c r="E212" i="91"/>
  <c r="F212" i="91"/>
  <c r="I212" i="91"/>
  <c r="J212" i="91"/>
  <c r="K212" i="91"/>
  <c r="A213" i="91"/>
  <c r="B213" i="91"/>
  <c r="C213" i="91"/>
  <c r="D213" i="91"/>
  <c r="E213" i="91"/>
  <c r="F213" i="91"/>
  <c r="I213" i="91"/>
  <c r="J213" i="91"/>
  <c r="K213" i="91"/>
  <c r="A214" i="91"/>
  <c r="B214" i="91"/>
  <c r="C214" i="91"/>
  <c r="D214" i="91"/>
  <c r="E214" i="91"/>
  <c r="F214" i="91"/>
  <c r="I214" i="91"/>
  <c r="J214" i="91"/>
  <c r="K214" i="91"/>
  <c r="A215" i="91"/>
  <c r="B215" i="91"/>
  <c r="C215" i="91"/>
  <c r="D215" i="91"/>
  <c r="E215" i="91"/>
  <c r="F215" i="91"/>
  <c r="I215" i="91"/>
  <c r="J215" i="91"/>
  <c r="K215" i="91"/>
  <c r="A216" i="91"/>
  <c r="B216" i="91"/>
  <c r="C216" i="91"/>
  <c r="D216" i="91"/>
  <c r="E216" i="91"/>
  <c r="F216" i="91"/>
  <c r="I216" i="91"/>
  <c r="J216" i="91"/>
  <c r="K216" i="91"/>
  <c r="A217" i="91"/>
  <c r="B217" i="91"/>
  <c r="C217" i="91"/>
  <c r="D217" i="91"/>
  <c r="E217" i="91"/>
  <c r="F217" i="91"/>
  <c r="I217" i="91"/>
  <c r="J217" i="91"/>
  <c r="K217" i="91"/>
  <c r="A218" i="91"/>
  <c r="B218" i="91"/>
  <c r="C218" i="91"/>
  <c r="D218" i="91"/>
  <c r="E218" i="91"/>
  <c r="F218" i="91"/>
  <c r="I218" i="91"/>
  <c r="J218" i="91"/>
  <c r="K218" i="91"/>
  <c r="A219" i="91"/>
  <c r="B219" i="91"/>
  <c r="C219" i="91"/>
  <c r="D219" i="91"/>
  <c r="E219" i="91"/>
  <c r="F219" i="91"/>
  <c r="I219" i="91"/>
  <c r="J219" i="91"/>
  <c r="K219" i="91"/>
  <c r="A220" i="91"/>
  <c r="B220" i="91"/>
  <c r="C220" i="91"/>
  <c r="D220" i="91"/>
  <c r="E220" i="91"/>
  <c r="F220" i="91"/>
  <c r="I220" i="91"/>
  <c r="J220" i="91"/>
  <c r="K220" i="91"/>
  <c r="A221" i="91"/>
  <c r="B221" i="91"/>
  <c r="C221" i="91"/>
  <c r="D221" i="91"/>
  <c r="E221" i="91"/>
  <c r="F221" i="91"/>
  <c r="I221" i="91"/>
  <c r="J221" i="91"/>
  <c r="K221" i="91"/>
  <c r="A222" i="91"/>
  <c r="B222" i="91"/>
  <c r="C222" i="91"/>
  <c r="D222" i="91"/>
  <c r="E222" i="91"/>
  <c r="F222" i="91"/>
  <c r="I222" i="91"/>
  <c r="J222" i="91"/>
  <c r="K222" i="91"/>
  <c r="K191" i="91"/>
  <c r="J191" i="91"/>
  <c r="I191" i="91"/>
  <c r="B191" i="91"/>
  <c r="C191" i="91"/>
  <c r="D191" i="91"/>
  <c r="E191" i="91"/>
  <c r="F191" i="91"/>
  <c r="A191" i="91"/>
  <c r="A182" i="91"/>
  <c r="B182" i="91"/>
  <c r="C182" i="91"/>
  <c r="D182" i="91"/>
  <c r="E182" i="91"/>
  <c r="F182" i="91"/>
  <c r="I182" i="91"/>
  <c r="J182" i="91"/>
  <c r="K182" i="91"/>
  <c r="A183" i="91"/>
  <c r="B183" i="91"/>
  <c r="C183" i="91"/>
  <c r="D183" i="91"/>
  <c r="E183" i="91"/>
  <c r="F183" i="91"/>
  <c r="I183" i="91"/>
  <c r="J183" i="91"/>
  <c r="K183" i="91"/>
  <c r="A184" i="91"/>
  <c r="B184" i="91"/>
  <c r="C184" i="91"/>
  <c r="D184" i="91"/>
  <c r="E184" i="91"/>
  <c r="F184" i="91"/>
  <c r="I184" i="91"/>
  <c r="J184" i="91"/>
  <c r="K184" i="91"/>
  <c r="A185" i="91"/>
  <c r="B185" i="91"/>
  <c r="C185" i="91"/>
  <c r="D185" i="91"/>
  <c r="E185" i="91"/>
  <c r="F185" i="91"/>
  <c r="I185" i="91"/>
  <c r="J185" i="91"/>
  <c r="K185" i="91"/>
  <c r="A186" i="91"/>
  <c r="B186" i="91"/>
  <c r="C186" i="91"/>
  <c r="D186" i="91"/>
  <c r="E186" i="91"/>
  <c r="F186" i="91"/>
  <c r="I186" i="91"/>
  <c r="J186" i="91"/>
  <c r="K186" i="91"/>
  <c r="A187" i="91"/>
  <c r="B187" i="91"/>
  <c r="C187" i="91"/>
  <c r="D187" i="91"/>
  <c r="E187" i="91"/>
  <c r="F187" i="91"/>
  <c r="I187" i="91"/>
  <c r="J187" i="91"/>
  <c r="K187" i="91"/>
  <c r="A188" i="91"/>
  <c r="B188" i="91"/>
  <c r="C188" i="91"/>
  <c r="D188" i="91"/>
  <c r="E188" i="91"/>
  <c r="F188" i="91"/>
  <c r="I188" i="91"/>
  <c r="J188" i="91"/>
  <c r="K188" i="91"/>
  <c r="A189" i="91"/>
  <c r="B189" i="91"/>
  <c r="C189" i="91"/>
  <c r="D189" i="91"/>
  <c r="E189" i="91"/>
  <c r="F189" i="91"/>
  <c r="I189" i="91"/>
  <c r="J189" i="91"/>
  <c r="K189" i="91"/>
  <c r="A190" i="91"/>
  <c r="B190" i="91"/>
  <c r="C190" i="91"/>
  <c r="D190" i="91"/>
  <c r="E190" i="91"/>
  <c r="F190" i="91"/>
  <c r="I190" i="91"/>
  <c r="J190" i="91"/>
  <c r="K190" i="91"/>
  <c r="K181" i="91"/>
  <c r="J181" i="91"/>
  <c r="I181" i="91"/>
  <c r="B181" i="91"/>
  <c r="C181" i="91"/>
  <c r="D181" i="91"/>
  <c r="E181" i="91"/>
  <c r="F181" i="91"/>
  <c r="A181" i="91"/>
  <c r="A173" i="91"/>
  <c r="B173" i="91"/>
  <c r="C173" i="91"/>
  <c r="D173" i="91"/>
  <c r="E173" i="91"/>
  <c r="F173" i="91"/>
  <c r="I173" i="91"/>
  <c r="J173" i="91"/>
  <c r="K173" i="91"/>
  <c r="A174" i="91"/>
  <c r="B174" i="91"/>
  <c r="C174" i="91"/>
  <c r="D174" i="91"/>
  <c r="E174" i="91"/>
  <c r="F174" i="91"/>
  <c r="I174" i="91"/>
  <c r="J174" i="91"/>
  <c r="K174" i="91"/>
  <c r="A175" i="91"/>
  <c r="B175" i="91"/>
  <c r="C175" i="91"/>
  <c r="D175" i="91"/>
  <c r="E175" i="91"/>
  <c r="F175" i="91"/>
  <c r="I175" i="91"/>
  <c r="J175" i="91"/>
  <c r="K175" i="91"/>
  <c r="A176" i="91"/>
  <c r="B176" i="91"/>
  <c r="C176" i="91"/>
  <c r="D176" i="91"/>
  <c r="E176" i="91"/>
  <c r="F176" i="91"/>
  <c r="I176" i="91"/>
  <c r="J176" i="91"/>
  <c r="K176" i="91"/>
  <c r="A177" i="91"/>
  <c r="B177" i="91"/>
  <c r="C177" i="91"/>
  <c r="D177" i="91"/>
  <c r="E177" i="91"/>
  <c r="F177" i="91"/>
  <c r="I177" i="91"/>
  <c r="J177" i="91"/>
  <c r="K177" i="91"/>
  <c r="A178" i="91"/>
  <c r="B178" i="91"/>
  <c r="C178" i="91"/>
  <c r="D178" i="91"/>
  <c r="E178" i="91"/>
  <c r="F178" i="91"/>
  <c r="I178" i="91"/>
  <c r="J178" i="91"/>
  <c r="K178" i="91"/>
  <c r="A179" i="91"/>
  <c r="B179" i="91"/>
  <c r="C179" i="91"/>
  <c r="D179" i="91"/>
  <c r="E179" i="91"/>
  <c r="F179" i="91"/>
  <c r="I179" i="91"/>
  <c r="J179" i="91"/>
  <c r="K179" i="91"/>
  <c r="A180" i="91"/>
  <c r="B180" i="91"/>
  <c r="C180" i="91"/>
  <c r="D180" i="91"/>
  <c r="E180" i="91"/>
  <c r="F180" i="91"/>
  <c r="I180" i="91"/>
  <c r="J180" i="91"/>
  <c r="K180" i="91"/>
  <c r="K172" i="91"/>
  <c r="J172" i="91"/>
  <c r="I172" i="91"/>
  <c r="B172" i="91"/>
  <c r="C172" i="91"/>
  <c r="D172" i="91"/>
  <c r="E172" i="91"/>
  <c r="F172" i="91"/>
  <c r="A172" i="91"/>
  <c r="A157" i="91"/>
  <c r="B157" i="91"/>
  <c r="C157" i="91"/>
  <c r="D157" i="91"/>
  <c r="E157" i="91"/>
  <c r="F157" i="91"/>
  <c r="I157" i="91"/>
  <c r="J157" i="91"/>
  <c r="K157" i="91"/>
  <c r="A158" i="91"/>
  <c r="B158" i="91"/>
  <c r="C158" i="91"/>
  <c r="D158" i="91"/>
  <c r="E158" i="91"/>
  <c r="F158" i="91"/>
  <c r="I158" i="91"/>
  <c r="J158" i="91"/>
  <c r="K158" i="91"/>
  <c r="A159" i="91"/>
  <c r="B159" i="91"/>
  <c r="C159" i="91"/>
  <c r="D159" i="91"/>
  <c r="E159" i="91"/>
  <c r="F159" i="91"/>
  <c r="I159" i="91"/>
  <c r="J159" i="91"/>
  <c r="K159" i="91"/>
  <c r="A160" i="91"/>
  <c r="B160" i="91"/>
  <c r="C160" i="91"/>
  <c r="D160" i="91"/>
  <c r="E160" i="91"/>
  <c r="F160" i="91"/>
  <c r="I160" i="91"/>
  <c r="J160" i="91"/>
  <c r="K160" i="91"/>
  <c r="A161" i="91"/>
  <c r="B161" i="91"/>
  <c r="C161" i="91"/>
  <c r="D161" i="91"/>
  <c r="E161" i="91"/>
  <c r="F161" i="91"/>
  <c r="I161" i="91"/>
  <c r="J161" i="91"/>
  <c r="K161" i="91"/>
  <c r="A162" i="91"/>
  <c r="B162" i="91"/>
  <c r="C162" i="91"/>
  <c r="D162" i="91"/>
  <c r="E162" i="91"/>
  <c r="F162" i="91"/>
  <c r="I162" i="91"/>
  <c r="J162" i="91"/>
  <c r="K162" i="91"/>
  <c r="A163" i="91"/>
  <c r="B163" i="91"/>
  <c r="C163" i="91"/>
  <c r="D163" i="91"/>
  <c r="E163" i="91"/>
  <c r="F163" i="91"/>
  <c r="I163" i="91"/>
  <c r="J163" i="91"/>
  <c r="K163" i="91"/>
  <c r="A164" i="91"/>
  <c r="B164" i="91"/>
  <c r="C164" i="91"/>
  <c r="D164" i="91"/>
  <c r="E164" i="91"/>
  <c r="F164" i="91"/>
  <c r="I164" i="91"/>
  <c r="J164" i="91"/>
  <c r="K164" i="91"/>
  <c r="A165" i="91"/>
  <c r="B165" i="91"/>
  <c r="C165" i="91"/>
  <c r="D165" i="91"/>
  <c r="E165" i="91"/>
  <c r="F165" i="91"/>
  <c r="I165" i="91"/>
  <c r="J165" i="91"/>
  <c r="K165" i="91"/>
  <c r="A166" i="91"/>
  <c r="B166" i="91"/>
  <c r="C166" i="91"/>
  <c r="D166" i="91"/>
  <c r="E166" i="91"/>
  <c r="F166" i="91"/>
  <c r="I166" i="91"/>
  <c r="J166" i="91"/>
  <c r="K166" i="91"/>
  <c r="A167" i="91"/>
  <c r="B167" i="91"/>
  <c r="C167" i="91"/>
  <c r="D167" i="91"/>
  <c r="E167" i="91"/>
  <c r="F167" i="91"/>
  <c r="I167" i="91"/>
  <c r="J167" i="91"/>
  <c r="K167" i="91"/>
  <c r="A168" i="91"/>
  <c r="B168" i="91"/>
  <c r="C168" i="91"/>
  <c r="D168" i="91"/>
  <c r="E168" i="91"/>
  <c r="F168" i="91"/>
  <c r="I168" i="91"/>
  <c r="J168" i="91"/>
  <c r="K168" i="91"/>
  <c r="A169" i="91"/>
  <c r="B169" i="91"/>
  <c r="C169" i="91"/>
  <c r="D169" i="91"/>
  <c r="E169" i="91"/>
  <c r="F169" i="91"/>
  <c r="I169" i="91"/>
  <c r="J169" i="91"/>
  <c r="K169" i="91"/>
  <c r="A170" i="91"/>
  <c r="B170" i="91"/>
  <c r="C170" i="91"/>
  <c r="D170" i="91"/>
  <c r="E170" i="91"/>
  <c r="F170" i="91"/>
  <c r="I170" i="91"/>
  <c r="J170" i="91"/>
  <c r="K170" i="91"/>
  <c r="A171" i="91"/>
  <c r="B171" i="91"/>
  <c r="C171" i="91"/>
  <c r="D171" i="91"/>
  <c r="E171" i="91"/>
  <c r="F171" i="91"/>
  <c r="I171" i="91"/>
  <c r="J171" i="91"/>
  <c r="K171" i="91"/>
  <c r="K156" i="91"/>
  <c r="J156" i="91"/>
  <c r="I156" i="91"/>
  <c r="B156" i="91"/>
  <c r="C156" i="91"/>
  <c r="D156" i="91"/>
  <c r="E156" i="91"/>
  <c r="F156" i="91"/>
  <c r="A156" i="91"/>
  <c r="A148" i="91"/>
  <c r="B148" i="91"/>
  <c r="C148" i="91"/>
  <c r="D148" i="91"/>
  <c r="E148" i="91"/>
  <c r="F148" i="91"/>
  <c r="I148" i="91"/>
  <c r="J148" i="91"/>
  <c r="K148" i="91"/>
  <c r="A45" i="91"/>
  <c r="B45" i="91"/>
  <c r="C45" i="91"/>
  <c r="D45" i="91"/>
  <c r="E45" i="91"/>
  <c r="F45" i="91"/>
  <c r="I45" i="91"/>
  <c r="J45" i="91"/>
  <c r="K45" i="91"/>
  <c r="A46" i="91"/>
  <c r="B46" i="91"/>
  <c r="C46" i="91"/>
  <c r="D46" i="91"/>
  <c r="E46" i="91"/>
  <c r="F46" i="91"/>
  <c r="I46" i="91"/>
  <c r="J46" i="91"/>
  <c r="K46" i="91"/>
  <c r="A150" i="91"/>
  <c r="B150" i="91"/>
  <c r="C150" i="91"/>
  <c r="D150" i="91"/>
  <c r="E150" i="91"/>
  <c r="F150" i="91"/>
  <c r="I150" i="91"/>
  <c r="J150" i="91"/>
  <c r="K150" i="91"/>
  <c r="A151" i="91"/>
  <c r="B151" i="91"/>
  <c r="C151" i="91"/>
  <c r="D151" i="91"/>
  <c r="E151" i="91"/>
  <c r="F151" i="91"/>
  <c r="I151" i="91"/>
  <c r="J151" i="91"/>
  <c r="K151" i="91"/>
  <c r="A152" i="91"/>
  <c r="B152" i="91"/>
  <c r="C152" i="91"/>
  <c r="D152" i="91"/>
  <c r="E152" i="91"/>
  <c r="F152" i="91"/>
  <c r="I152" i="91"/>
  <c r="J152" i="91"/>
  <c r="K152" i="91"/>
  <c r="A153" i="91"/>
  <c r="B153" i="91"/>
  <c r="C153" i="91"/>
  <c r="D153" i="91"/>
  <c r="E153" i="91"/>
  <c r="F153" i="91"/>
  <c r="I153" i="91"/>
  <c r="J153" i="91"/>
  <c r="K153" i="91"/>
  <c r="A154" i="91"/>
  <c r="B154" i="91"/>
  <c r="C154" i="91"/>
  <c r="D154" i="91"/>
  <c r="E154" i="91"/>
  <c r="F154" i="91"/>
  <c r="I154" i="91"/>
  <c r="J154" i="91"/>
  <c r="K154" i="91"/>
  <c r="A155" i="91"/>
  <c r="B155" i="91"/>
  <c r="C155" i="91"/>
  <c r="D155" i="91"/>
  <c r="E155" i="91"/>
  <c r="F155" i="91"/>
  <c r="I155" i="91"/>
  <c r="J155" i="91"/>
  <c r="K155" i="91"/>
  <c r="K147" i="91"/>
  <c r="J147" i="91"/>
  <c r="I147" i="91"/>
  <c r="B147" i="91"/>
  <c r="C147" i="91"/>
  <c r="D147" i="91"/>
  <c r="E147" i="91"/>
  <c r="F147" i="91"/>
  <c r="A147" i="91"/>
  <c r="A137" i="91"/>
  <c r="B137" i="91"/>
  <c r="C137" i="91"/>
  <c r="D137" i="91"/>
  <c r="E137" i="91"/>
  <c r="F137" i="91"/>
  <c r="I137" i="91"/>
  <c r="J137" i="91"/>
  <c r="K137" i="91"/>
  <c r="A138" i="91"/>
  <c r="B138" i="91"/>
  <c r="C138" i="91"/>
  <c r="D138" i="91"/>
  <c r="E138" i="91"/>
  <c r="F138" i="91"/>
  <c r="I138" i="91"/>
  <c r="J138" i="91"/>
  <c r="K138" i="91"/>
  <c r="A139" i="91"/>
  <c r="B139" i="91"/>
  <c r="C139" i="91"/>
  <c r="D139" i="91"/>
  <c r="E139" i="91"/>
  <c r="F139" i="91"/>
  <c r="I139" i="91"/>
  <c r="J139" i="91"/>
  <c r="K139" i="91"/>
  <c r="A140" i="91"/>
  <c r="B140" i="91"/>
  <c r="C140" i="91"/>
  <c r="D140" i="91"/>
  <c r="E140" i="91"/>
  <c r="F140" i="91"/>
  <c r="I140" i="91"/>
  <c r="J140" i="91"/>
  <c r="K140" i="91"/>
  <c r="A141" i="91"/>
  <c r="B141" i="91"/>
  <c r="C141" i="91"/>
  <c r="D141" i="91"/>
  <c r="E141" i="91"/>
  <c r="F141" i="91"/>
  <c r="I141" i="91"/>
  <c r="J141" i="91"/>
  <c r="K141" i="91"/>
  <c r="A142" i="91"/>
  <c r="B142" i="91"/>
  <c r="C142" i="91"/>
  <c r="D142" i="91"/>
  <c r="E142" i="91"/>
  <c r="F142" i="91"/>
  <c r="I142" i="91"/>
  <c r="J142" i="91"/>
  <c r="K142" i="91"/>
  <c r="A143" i="91"/>
  <c r="B143" i="91"/>
  <c r="C143" i="91"/>
  <c r="D143" i="91"/>
  <c r="E143" i="91"/>
  <c r="F143" i="91"/>
  <c r="I143" i="91"/>
  <c r="J143" i="91"/>
  <c r="K143" i="91"/>
  <c r="A144" i="91"/>
  <c r="B144" i="91"/>
  <c r="C144" i="91"/>
  <c r="D144" i="91"/>
  <c r="E144" i="91"/>
  <c r="F144" i="91"/>
  <c r="I144" i="91"/>
  <c r="J144" i="91"/>
  <c r="K144" i="91"/>
  <c r="A145" i="91"/>
  <c r="B145" i="91"/>
  <c r="C145" i="91"/>
  <c r="D145" i="91"/>
  <c r="E145" i="91"/>
  <c r="F145" i="91"/>
  <c r="I145" i="91"/>
  <c r="J145" i="91"/>
  <c r="K145" i="91"/>
  <c r="A146" i="91"/>
  <c r="B146" i="91"/>
  <c r="C146" i="91"/>
  <c r="D146" i="91"/>
  <c r="E146" i="91"/>
  <c r="F146" i="91"/>
  <c r="I146" i="91"/>
  <c r="J146" i="91"/>
  <c r="K146" i="91"/>
  <c r="K136" i="91"/>
  <c r="J136" i="91"/>
  <c r="I136" i="91"/>
  <c r="B136" i="91"/>
  <c r="C136" i="91"/>
  <c r="D136" i="91"/>
  <c r="E136" i="91"/>
  <c r="F136" i="91"/>
  <c r="A136" i="91"/>
  <c r="A131" i="91"/>
  <c r="B131" i="91"/>
  <c r="C131" i="91"/>
  <c r="D131" i="91"/>
  <c r="E131" i="91"/>
  <c r="F131" i="91"/>
  <c r="I131" i="91"/>
  <c r="J131" i="91"/>
  <c r="K131" i="91"/>
  <c r="A132" i="91"/>
  <c r="B132" i="91"/>
  <c r="C132" i="91"/>
  <c r="D132" i="91"/>
  <c r="E132" i="91"/>
  <c r="F132" i="91"/>
  <c r="I132" i="91"/>
  <c r="J132" i="91"/>
  <c r="K132" i="91"/>
  <c r="A133" i="91"/>
  <c r="B133" i="91"/>
  <c r="C133" i="91"/>
  <c r="D133" i="91"/>
  <c r="E133" i="91"/>
  <c r="F133" i="91"/>
  <c r="I133" i="91"/>
  <c r="J133" i="91"/>
  <c r="K133" i="91"/>
  <c r="A134" i="91"/>
  <c r="B134" i="91"/>
  <c r="C134" i="91"/>
  <c r="D134" i="91"/>
  <c r="E134" i="91"/>
  <c r="F134" i="91"/>
  <c r="I134" i="91"/>
  <c r="J134" i="91"/>
  <c r="K134" i="91"/>
  <c r="A135" i="91"/>
  <c r="B135" i="91"/>
  <c r="C135" i="91"/>
  <c r="D135" i="91"/>
  <c r="E135" i="91"/>
  <c r="F135" i="91"/>
  <c r="I135" i="91"/>
  <c r="J135" i="91"/>
  <c r="K135" i="91"/>
  <c r="A117" i="91"/>
  <c r="B117" i="91"/>
  <c r="C117" i="91"/>
  <c r="D117" i="91"/>
  <c r="E117" i="91"/>
  <c r="F117" i="91"/>
  <c r="I117" i="91"/>
  <c r="J117" i="91"/>
  <c r="K117" i="91"/>
  <c r="A118" i="91"/>
  <c r="B118" i="91"/>
  <c r="C118" i="91"/>
  <c r="D118" i="91"/>
  <c r="E118" i="91"/>
  <c r="F118" i="91"/>
  <c r="I118" i="91"/>
  <c r="J118" i="91"/>
  <c r="K118" i="91"/>
  <c r="A119" i="91"/>
  <c r="B119" i="91"/>
  <c r="C119" i="91"/>
  <c r="D119" i="91"/>
  <c r="E119" i="91"/>
  <c r="F119" i="91"/>
  <c r="I119" i="91"/>
  <c r="J119" i="91"/>
  <c r="K119" i="91"/>
  <c r="A120" i="91"/>
  <c r="B120" i="91"/>
  <c r="C120" i="91"/>
  <c r="D120" i="91"/>
  <c r="E120" i="91"/>
  <c r="F120" i="91"/>
  <c r="I120" i="91"/>
  <c r="J120" i="91"/>
  <c r="K120" i="91"/>
  <c r="A121" i="91"/>
  <c r="B121" i="91"/>
  <c r="C121" i="91"/>
  <c r="D121" i="91"/>
  <c r="E121" i="91"/>
  <c r="F121" i="91"/>
  <c r="I121" i="91"/>
  <c r="J121" i="91"/>
  <c r="K121" i="91"/>
  <c r="A43" i="91"/>
  <c r="B43" i="91"/>
  <c r="C43" i="91"/>
  <c r="D43" i="91"/>
  <c r="E43" i="91"/>
  <c r="F43" i="91"/>
  <c r="I43" i="91"/>
  <c r="J43" i="91"/>
  <c r="K43" i="91"/>
  <c r="A44" i="91"/>
  <c r="B44" i="91"/>
  <c r="C44" i="91"/>
  <c r="D44" i="91"/>
  <c r="E44" i="91"/>
  <c r="F44" i="91"/>
  <c r="I44" i="91"/>
  <c r="J44" i="91"/>
  <c r="K44" i="91"/>
  <c r="A122" i="91"/>
  <c r="B122" i="91"/>
  <c r="C122" i="91"/>
  <c r="D122" i="91"/>
  <c r="E122" i="91"/>
  <c r="F122" i="91"/>
  <c r="I122" i="91"/>
  <c r="J122" i="91"/>
  <c r="K122" i="91"/>
  <c r="A123" i="91"/>
  <c r="B123" i="91"/>
  <c r="C123" i="91"/>
  <c r="D123" i="91"/>
  <c r="E123" i="91"/>
  <c r="F123" i="91"/>
  <c r="I123" i="91"/>
  <c r="J123" i="91"/>
  <c r="K123" i="91"/>
  <c r="A128" i="91"/>
  <c r="B128" i="91"/>
  <c r="C128" i="91"/>
  <c r="D128" i="91"/>
  <c r="E128" i="91"/>
  <c r="F128" i="91"/>
  <c r="I128" i="91"/>
  <c r="J128" i="91"/>
  <c r="K128" i="91"/>
  <c r="A129" i="91"/>
  <c r="B129" i="91"/>
  <c r="C129" i="91"/>
  <c r="D129" i="91"/>
  <c r="E129" i="91"/>
  <c r="F129" i="91"/>
  <c r="I129" i="91"/>
  <c r="J129" i="91"/>
  <c r="K129" i="91"/>
  <c r="A130" i="91"/>
  <c r="B130" i="91"/>
  <c r="C130" i="91"/>
  <c r="D130" i="91"/>
  <c r="E130" i="91"/>
  <c r="F130" i="91"/>
  <c r="I130" i="91"/>
  <c r="J130" i="91"/>
  <c r="K130" i="91"/>
  <c r="K116" i="91"/>
  <c r="J116" i="91"/>
  <c r="I116" i="91"/>
  <c r="B116" i="91"/>
  <c r="C116" i="91"/>
  <c r="D116" i="91"/>
  <c r="E116" i="91"/>
  <c r="F116" i="91"/>
  <c r="A116" i="91"/>
  <c r="A113" i="91"/>
  <c r="B113" i="91"/>
  <c r="C113" i="91"/>
  <c r="D113" i="91"/>
  <c r="E113" i="91"/>
  <c r="F113" i="91"/>
  <c r="I113" i="91"/>
  <c r="J113" i="91"/>
  <c r="K113" i="91"/>
  <c r="A114" i="91"/>
  <c r="B114" i="91"/>
  <c r="C114" i="91"/>
  <c r="D114" i="91"/>
  <c r="E114" i="91"/>
  <c r="F114" i="91"/>
  <c r="I114" i="91"/>
  <c r="J114" i="91"/>
  <c r="K114" i="91"/>
  <c r="A115" i="91"/>
  <c r="B115" i="91"/>
  <c r="C115" i="91"/>
  <c r="D115" i="91"/>
  <c r="E115" i="91"/>
  <c r="F115" i="91"/>
  <c r="I115" i="91"/>
  <c r="J115" i="91"/>
  <c r="K115" i="91"/>
  <c r="A71" i="91"/>
  <c r="B71" i="91"/>
  <c r="C71" i="91"/>
  <c r="D71" i="91"/>
  <c r="E71" i="91"/>
  <c r="F71" i="91"/>
  <c r="I71" i="91"/>
  <c r="J71" i="91"/>
  <c r="K71" i="91"/>
  <c r="A72" i="91"/>
  <c r="B72" i="91"/>
  <c r="C72" i="91"/>
  <c r="D72" i="91"/>
  <c r="E72" i="91"/>
  <c r="F72" i="91"/>
  <c r="I72" i="91"/>
  <c r="J72" i="91"/>
  <c r="K72" i="91"/>
  <c r="A73" i="91"/>
  <c r="B73" i="91"/>
  <c r="C73" i="91"/>
  <c r="D73" i="91"/>
  <c r="E73" i="91"/>
  <c r="F73" i="91"/>
  <c r="I73" i="91"/>
  <c r="J73" i="91"/>
  <c r="K73" i="91"/>
  <c r="B74" i="91"/>
  <c r="C74" i="91"/>
  <c r="D74" i="91"/>
  <c r="E74" i="91"/>
  <c r="F74" i="91"/>
  <c r="I74" i="91"/>
  <c r="J74" i="91"/>
  <c r="K74" i="91"/>
  <c r="A75" i="91"/>
  <c r="B75" i="91"/>
  <c r="C75" i="91"/>
  <c r="D75" i="91"/>
  <c r="E75" i="91"/>
  <c r="F75" i="91"/>
  <c r="I75" i="91"/>
  <c r="J75" i="91"/>
  <c r="K75" i="91"/>
  <c r="A76" i="91"/>
  <c r="B76" i="91"/>
  <c r="C76" i="91"/>
  <c r="D76" i="91"/>
  <c r="E76" i="91"/>
  <c r="F76" i="91"/>
  <c r="I76" i="91"/>
  <c r="J76" i="91"/>
  <c r="K76" i="91"/>
  <c r="A77" i="91"/>
  <c r="B77" i="91"/>
  <c r="C77" i="91"/>
  <c r="D77" i="91"/>
  <c r="E77" i="91"/>
  <c r="F77" i="91"/>
  <c r="I77" i="91"/>
  <c r="J77" i="91"/>
  <c r="K77" i="91"/>
  <c r="A78" i="91"/>
  <c r="B78" i="91"/>
  <c r="C78" i="91"/>
  <c r="D78" i="91"/>
  <c r="E78" i="91"/>
  <c r="F78" i="91"/>
  <c r="I78" i="91"/>
  <c r="J78" i="91"/>
  <c r="K78" i="91"/>
  <c r="A79" i="91"/>
  <c r="B79" i="91"/>
  <c r="C79" i="91"/>
  <c r="D79" i="91"/>
  <c r="E79" i="91"/>
  <c r="F79" i="91"/>
  <c r="I79" i="91"/>
  <c r="J79" i="91"/>
  <c r="K79" i="91"/>
  <c r="A80" i="91"/>
  <c r="B80" i="91"/>
  <c r="C80" i="91"/>
  <c r="D80" i="91"/>
  <c r="E80" i="91"/>
  <c r="F80" i="91"/>
  <c r="I80" i="91"/>
  <c r="J80" i="91"/>
  <c r="K80" i="91"/>
  <c r="A81" i="91"/>
  <c r="B81" i="91"/>
  <c r="C81" i="91"/>
  <c r="D81" i="91"/>
  <c r="E81" i="91"/>
  <c r="F81" i="91"/>
  <c r="I81" i="91"/>
  <c r="J81" i="91"/>
  <c r="K81" i="91"/>
  <c r="A82" i="91"/>
  <c r="B82" i="91"/>
  <c r="C82" i="91"/>
  <c r="D82" i="91"/>
  <c r="E82" i="91"/>
  <c r="F82" i="91"/>
  <c r="I82" i="91"/>
  <c r="J82" i="91"/>
  <c r="K82" i="91"/>
  <c r="A83" i="91"/>
  <c r="B83" i="91"/>
  <c r="C83" i="91"/>
  <c r="D83" i="91"/>
  <c r="E83" i="91"/>
  <c r="F83" i="91"/>
  <c r="I83" i="91"/>
  <c r="J83" i="91"/>
  <c r="K83" i="91"/>
  <c r="A84" i="91"/>
  <c r="B84" i="91"/>
  <c r="C84" i="91"/>
  <c r="D84" i="91"/>
  <c r="E84" i="91"/>
  <c r="F84" i="91"/>
  <c r="I84" i="91"/>
  <c r="J84" i="91"/>
  <c r="K84" i="91"/>
  <c r="A85" i="91"/>
  <c r="B85" i="91"/>
  <c r="C85" i="91"/>
  <c r="D85" i="91"/>
  <c r="E85" i="91"/>
  <c r="F85" i="91"/>
  <c r="I85" i="91"/>
  <c r="J85" i="91"/>
  <c r="K85" i="91"/>
  <c r="A86" i="91"/>
  <c r="B86" i="91"/>
  <c r="C86" i="91"/>
  <c r="D86" i="91"/>
  <c r="E86" i="91"/>
  <c r="F86" i="91"/>
  <c r="I86" i="91"/>
  <c r="J86" i="91"/>
  <c r="K86" i="91"/>
  <c r="A87" i="91"/>
  <c r="B87" i="91"/>
  <c r="C87" i="91"/>
  <c r="D87" i="91"/>
  <c r="E87" i="91"/>
  <c r="F87" i="91"/>
  <c r="I87" i="91"/>
  <c r="J87" i="91"/>
  <c r="K87" i="91"/>
  <c r="A88" i="91"/>
  <c r="B88" i="91"/>
  <c r="C88" i="91"/>
  <c r="D88" i="91"/>
  <c r="E88" i="91"/>
  <c r="F88" i="91"/>
  <c r="I88" i="91"/>
  <c r="J88" i="91"/>
  <c r="K88" i="91"/>
  <c r="A89" i="91"/>
  <c r="B89" i="91"/>
  <c r="C89" i="91"/>
  <c r="D89" i="91"/>
  <c r="E89" i="91"/>
  <c r="F89" i="91"/>
  <c r="I89" i="91"/>
  <c r="J89" i="91"/>
  <c r="K89" i="91"/>
  <c r="A90" i="91"/>
  <c r="B90" i="91"/>
  <c r="C90" i="91"/>
  <c r="D90" i="91"/>
  <c r="E90" i="91"/>
  <c r="F90" i="91"/>
  <c r="I90" i="91"/>
  <c r="J90" i="91"/>
  <c r="K90" i="91"/>
  <c r="A91" i="91"/>
  <c r="B91" i="91"/>
  <c r="C91" i="91"/>
  <c r="D91" i="91"/>
  <c r="E91" i="91"/>
  <c r="F91" i="91"/>
  <c r="I91" i="91"/>
  <c r="J91" i="91"/>
  <c r="K91" i="91"/>
  <c r="A92" i="91"/>
  <c r="B92" i="91"/>
  <c r="C92" i="91"/>
  <c r="D92" i="91"/>
  <c r="E92" i="91"/>
  <c r="F92" i="91"/>
  <c r="I92" i="91"/>
  <c r="J92" i="91"/>
  <c r="K92" i="91"/>
  <c r="A93" i="91"/>
  <c r="B93" i="91"/>
  <c r="C93" i="91"/>
  <c r="D93" i="91"/>
  <c r="E93" i="91"/>
  <c r="F93" i="91"/>
  <c r="I93" i="91"/>
  <c r="J93" i="91"/>
  <c r="K93" i="91"/>
  <c r="A94" i="91"/>
  <c r="B94" i="91"/>
  <c r="C94" i="91"/>
  <c r="D94" i="91"/>
  <c r="E94" i="91"/>
  <c r="F94" i="91"/>
  <c r="I94" i="91"/>
  <c r="J94" i="91"/>
  <c r="K94" i="91"/>
  <c r="A95" i="91"/>
  <c r="B95" i="91"/>
  <c r="C95" i="91"/>
  <c r="D95" i="91"/>
  <c r="E95" i="91"/>
  <c r="F95" i="91"/>
  <c r="I95" i="91"/>
  <c r="J95" i="91"/>
  <c r="K95" i="91"/>
  <c r="A96" i="91"/>
  <c r="B96" i="91"/>
  <c r="C96" i="91"/>
  <c r="D96" i="91"/>
  <c r="E96" i="91"/>
  <c r="F96" i="91"/>
  <c r="I96" i="91"/>
  <c r="J96" i="91"/>
  <c r="K96" i="91"/>
  <c r="A97" i="91"/>
  <c r="B97" i="91"/>
  <c r="C97" i="91"/>
  <c r="D97" i="91"/>
  <c r="E97" i="91"/>
  <c r="F97" i="91"/>
  <c r="I97" i="91"/>
  <c r="J97" i="91"/>
  <c r="K97" i="91"/>
  <c r="A98" i="91"/>
  <c r="B98" i="91"/>
  <c r="C98" i="91"/>
  <c r="D98" i="91"/>
  <c r="E98" i="91"/>
  <c r="F98" i="91"/>
  <c r="I98" i="91"/>
  <c r="J98" i="91"/>
  <c r="K98" i="91"/>
  <c r="A99" i="91"/>
  <c r="B99" i="91"/>
  <c r="C99" i="91"/>
  <c r="D99" i="91"/>
  <c r="E99" i="91"/>
  <c r="F99" i="91"/>
  <c r="I99" i="91"/>
  <c r="J99" i="91"/>
  <c r="K99" i="91"/>
  <c r="A100" i="91"/>
  <c r="B100" i="91"/>
  <c r="C100" i="91"/>
  <c r="D100" i="91"/>
  <c r="E100" i="91"/>
  <c r="F100" i="91"/>
  <c r="I100" i="91"/>
  <c r="J100" i="91"/>
  <c r="K100" i="91"/>
  <c r="A101" i="91"/>
  <c r="B101" i="91"/>
  <c r="C101" i="91"/>
  <c r="D101" i="91"/>
  <c r="E101" i="91"/>
  <c r="F101" i="91"/>
  <c r="I101" i="91"/>
  <c r="J101" i="91"/>
  <c r="K101" i="91"/>
  <c r="A102" i="91"/>
  <c r="B102" i="91"/>
  <c r="C102" i="91"/>
  <c r="D102" i="91"/>
  <c r="E102" i="91"/>
  <c r="F102" i="91"/>
  <c r="I102" i="91"/>
  <c r="J102" i="91"/>
  <c r="K102" i="91"/>
  <c r="A103" i="91"/>
  <c r="B103" i="91"/>
  <c r="C103" i="91"/>
  <c r="D103" i="91"/>
  <c r="E103" i="91"/>
  <c r="F103" i="91"/>
  <c r="I103" i="91"/>
  <c r="J103" i="91"/>
  <c r="K103" i="91"/>
  <c r="A104" i="91"/>
  <c r="B104" i="91"/>
  <c r="C104" i="91"/>
  <c r="D104" i="91"/>
  <c r="E104" i="91"/>
  <c r="F104" i="91"/>
  <c r="I104" i="91"/>
  <c r="J104" i="91"/>
  <c r="K104" i="91"/>
  <c r="A105" i="91"/>
  <c r="B105" i="91"/>
  <c r="C105" i="91"/>
  <c r="D105" i="91"/>
  <c r="E105" i="91"/>
  <c r="F105" i="91"/>
  <c r="I105" i="91"/>
  <c r="J105" i="91"/>
  <c r="K105" i="91"/>
  <c r="A106" i="91"/>
  <c r="B106" i="91"/>
  <c r="C106" i="91"/>
  <c r="D106" i="91"/>
  <c r="E106" i="91"/>
  <c r="F106" i="91"/>
  <c r="I106" i="91"/>
  <c r="J106" i="91"/>
  <c r="K106" i="91"/>
  <c r="A107" i="91"/>
  <c r="B107" i="91"/>
  <c r="C107" i="91"/>
  <c r="D107" i="91"/>
  <c r="E107" i="91"/>
  <c r="F107" i="91"/>
  <c r="I107" i="91"/>
  <c r="J107" i="91"/>
  <c r="K107" i="91"/>
  <c r="A108" i="91"/>
  <c r="B108" i="91"/>
  <c r="C108" i="91"/>
  <c r="D108" i="91"/>
  <c r="E108" i="91"/>
  <c r="F108" i="91"/>
  <c r="I108" i="91"/>
  <c r="J108" i="91"/>
  <c r="K108" i="91"/>
  <c r="A109" i="91"/>
  <c r="B109" i="91"/>
  <c r="C109" i="91"/>
  <c r="D109" i="91"/>
  <c r="E109" i="91"/>
  <c r="F109" i="91"/>
  <c r="I109" i="91"/>
  <c r="J109" i="91"/>
  <c r="K109" i="91"/>
  <c r="A110" i="91"/>
  <c r="B110" i="91"/>
  <c r="C110" i="91"/>
  <c r="D110" i="91"/>
  <c r="E110" i="91"/>
  <c r="F110" i="91"/>
  <c r="I110" i="91"/>
  <c r="J110" i="91"/>
  <c r="K110" i="91"/>
  <c r="A111" i="91"/>
  <c r="B111" i="91"/>
  <c r="C111" i="91"/>
  <c r="D111" i="91"/>
  <c r="E111" i="91"/>
  <c r="F111" i="91"/>
  <c r="I111" i="91"/>
  <c r="J111" i="91"/>
  <c r="K111" i="91"/>
  <c r="A112" i="91"/>
  <c r="B112" i="91"/>
  <c r="C112" i="91"/>
  <c r="D112" i="91"/>
  <c r="E112" i="91"/>
  <c r="F112" i="91"/>
  <c r="I112" i="91"/>
  <c r="J112" i="91"/>
  <c r="K112" i="91"/>
  <c r="K70" i="91"/>
  <c r="J70" i="91"/>
  <c r="B70" i="91"/>
  <c r="C70" i="91"/>
  <c r="D70" i="91"/>
  <c r="E70" i="91"/>
  <c r="F70" i="91"/>
  <c r="I70" i="91"/>
  <c r="A70" i="91"/>
  <c r="G51" i="91"/>
  <c r="H51" i="91"/>
  <c r="G52" i="91"/>
  <c r="H52" i="91"/>
  <c r="B30" i="91"/>
  <c r="A30" i="91"/>
  <c r="B29" i="91"/>
  <c r="A29" i="91"/>
  <c r="B28" i="91"/>
  <c r="A28" i="91"/>
  <c r="B27" i="91"/>
  <c r="A27" i="91"/>
  <c r="B26" i="91"/>
  <c r="A26" i="91"/>
  <c r="B24" i="91"/>
  <c r="A24" i="91"/>
  <c r="B23" i="91"/>
  <c r="A23" i="91"/>
  <c r="B22" i="91"/>
  <c r="A22" i="91"/>
  <c r="B21" i="91"/>
  <c r="A21" i="91"/>
  <c r="B19" i="91"/>
  <c r="A19" i="91"/>
  <c r="B18" i="91"/>
  <c r="A18" i="91"/>
  <c r="B16" i="91"/>
  <c r="A16" i="91"/>
  <c r="B15" i="91"/>
  <c r="A15" i="91"/>
  <c r="B13" i="91"/>
  <c r="A13" i="91"/>
  <c r="B12" i="91"/>
  <c r="A12" i="91"/>
  <c r="B10" i="91"/>
  <c r="A10" i="91"/>
  <c r="B9" i="91"/>
  <c r="A9" i="91"/>
  <c r="B8" i="91"/>
  <c r="A8" i="91"/>
  <c r="B6" i="91"/>
  <c r="A6" i="91"/>
  <c r="B5" i="91"/>
  <c r="A5" i="91"/>
  <c r="B4" i="91"/>
  <c r="A4" i="91"/>
  <c r="B2" i="91"/>
  <c r="A2" i="91"/>
  <c r="A49" i="91"/>
  <c r="B49" i="91"/>
  <c r="C49" i="91"/>
  <c r="D49" i="91"/>
  <c r="E49" i="91"/>
  <c r="F49" i="91"/>
  <c r="I49" i="91"/>
  <c r="J49" i="91"/>
  <c r="K49" i="91"/>
  <c r="A50" i="91"/>
  <c r="B50" i="91"/>
  <c r="C50" i="91"/>
  <c r="D50" i="91"/>
  <c r="E50" i="91"/>
  <c r="F50" i="91"/>
  <c r="I50" i="91"/>
  <c r="J50" i="91"/>
  <c r="K50" i="91"/>
  <c r="A51" i="91"/>
  <c r="B51" i="91"/>
  <c r="C51" i="91"/>
  <c r="D51" i="91"/>
  <c r="E51" i="91"/>
  <c r="F51" i="91"/>
  <c r="I51" i="91"/>
  <c r="J51" i="91"/>
  <c r="K51" i="91"/>
  <c r="A52" i="91"/>
  <c r="B52" i="91"/>
  <c r="C52" i="91"/>
  <c r="D52" i="91"/>
  <c r="E52" i="91"/>
  <c r="F52" i="91"/>
  <c r="I52" i="91"/>
  <c r="J52" i="91"/>
  <c r="K52" i="91"/>
  <c r="A53" i="91"/>
  <c r="B53" i="91"/>
  <c r="C53" i="91"/>
  <c r="D53" i="91"/>
  <c r="E53" i="91"/>
  <c r="F53" i="91"/>
  <c r="I53" i="91"/>
  <c r="J53" i="91"/>
  <c r="K53" i="91"/>
  <c r="A54" i="91"/>
  <c r="B54" i="91"/>
  <c r="C54" i="91"/>
  <c r="D54" i="91"/>
  <c r="E54" i="91"/>
  <c r="F54" i="91"/>
  <c r="I54" i="91"/>
  <c r="J54" i="91"/>
  <c r="K54" i="91"/>
  <c r="A55" i="91"/>
  <c r="B55" i="91"/>
  <c r="C55" i="91"/>
  <c r="D55" i="91"/>
  <c r="E55" i="91"/>
  <c r="F55" i="91"/>
  <c r="I55" i="91"/>
  <c r="J55" i="91"/>
  <c r="K55" i="91"/>
  <c r="A56" i="91"/>
  <c r="B56" i="91"/>
  <c r="C56" i="91"/>
  <c r="D56" i="91"/>
  <c r="E56" i="91"/>
  <c r="F56" i="91"/>
  <c r="I56" i="91"/>
  <c r="J56" i="91"/>
  <c r="K56" i="91"/>
  <c r="A57" i="91"/>
  <c r="B57" i="91"/>
  <c r="C57" i="91"/>
  <c r="D57" i="91"/>
  <c r="E57" i="91"/>
  <c r="F57" i="91"/>
  <c r="I57" i="91"/>
  <c r="J57" i="91"/>
  <c r="K57" i="91"/>
  <c r="A58" i="91"/>
  <c r="B58" i="91"/>
  <c r="C58" i="91"/>
  <c r="D58" i="91"/>
  <c r="E58" i="91"/>
  <c r="F58" i="91"/>
  <c r="G58" i="91"/>
  <c r="I58" i="91"/>
  <c r="J58" i="91"/>
  <c r="K58" i="91"/>
  <c r="A59" i="91"/>
  <c r="B59" i="91"/>
  <c r="C59" i="91"/>
  <c r="D59" i="91"/>
  <c r="E59" i="91"/>
  <c r="F59" i="91"/>
  <c r="G59" i="91"/>
  <c r="I59" i="91"/>
  <c r="J59" i="91"/>
  <c r="K59" i="91"/>
  <c r="A60" i="91"/>
  <c r="B60" i="91"/>
  <c r="C60" i="91"/>
  <c r="D60" i="91"/>
  <c r="E60" i="91"/>
  <c r="F60" i="91"/>
  <c r="I60" i="91"/>
  <c r="J60" i="91"/>
  <c r="K60" i="91"/>
  <c r="A61" i="91"/>
  <c r="B61" i="91"/>
  <c r="C61" i="91"/>
  <c r="D61" i="91"/>
  <c r="E61" i="91"/>
  <c r="F61" i="91"/>
  <c r="I61" i="91"/>
  <c r="J61" i="91"/>
  <c r="K61" i="91"/>
  <c r="A62" i="91"/>
  <c r="B62" i="91"/>
  <c r="C62" i="91"/>
  <c r="D62" i="91"/>
  <c r="E62" i="91"/>
  <c r="F62" i="91"/>
  <c r="I62" i="91"/>
  <c r="J62" i="91"/>
  <c r="K62" i="91"/>
  <c r="A63" i="91"/>
  <c r="B63" i="91"/>
  <c r="C63" i="91"/>
  <c r="D63" i="91"/>
  <c r="E63" i="91"/>
  <c r="F63" i="91"/>
  <c r="G63" i="91"/>
  <c r="H63" i="91"/>
  <c r="I63" i="91"/>
  <c r="J63" i="91"/>
  <c r="K63" i="91"/>
  <c r="A64" i="91"/>
  <c r="B64" i="91"/>
  <c r="C64" i="91"/>
  <c r="D64" i="91"/>
  <c r="E64" i="91"/>
  <c r="F64" i="91"/>
  <c r="G64" i="91"/>
  <c r="H64" i="91"/>
  <c r="I64" i="91"/>
  <c r="J64" i="91"/>
  <c r="K64" i="91"/>
  <c r="A65" i="91"/>
  <c r="B65" i="91"/>
  <c r="C65" i="91"/>
  <c r="D65" i="91"/>
  <c r="E65" i="91"/>
  <c r="F65" i="91"/>
  <c r="I65" i="91"/>
  <c r="J65" i="91"/>
  <c r="K65" i="91"/>
  <c r="A66" i="91"/>
  <c r="B66" i="91"/>
  <c r="C66" i="91"/>
  <c r="D66" i="91"/>
  <c r="E66" i="91"/>
  <c r="F66" i="91"/>
  <c r="I66" i="91"/>
  <c r="J66" i="91"/>
  <c r="K66" i="91"/>
  <c r="A67" i="91"/>
  <c r="B67" i="91"/>
  <c r="C67" i="91"/>
  <c r="D67" i="91"/>
  <c r="E67" i="91"/>
  <c r="F67" i="91"/>
  <c r="I67" i="91"/>
  <c r="J67" i="91"/>
  <c r="K67" i="91"/>
  <c r="A68" i="91"/>
  <c r="B68" i="91"/>
  <c r="C68" i="91"/>
  <c r="D68" i="91"/>
  <c r="E68" i="91"/>
  <c r="F68" i="91"/>
  <c r="I68" i="91"/>
  <c r="J68" i="91"/>
  <c r="K68" i="91"/>
  <c r="A69" i="91"/>
  <c r="B69" i="91"/>
  <c r="C69" i="91"/>
  <c r="D69" i="91"/>
  <c r="E69" i="91"/>
  <c r="F69" i="91"/>
  <c r="I69" i="91"/>
  <c r="J69" i="91"/>
  <c r="K69" i="91"/>
  <c r="I38" i="84"/>
  <c r="K38" i="84" s="1"/>
  <c r="L38" i="84" s="1"/>
  <c r="M38" i="84" s="1"/>
  <c r="Q38" i="84" s="1"/>
  <c r="L18" i="82"/>
  <c r="M18" i="82" s="1"/>
  <c r="N18" i="82" s="1"/>
  <c r="R18" i="82" s="1"/>
  <c r="U18" i="82" s="1"/>
  <c r="V18" i="82" s="1"/>
  <c r="L17" i="82"/>
  <c r="M17" i="82" s="1"/>
  <c r="N17" i="82" s="1"/>
  <c r="R17" i="82" s="1"/>
  <c r="U17" i="82" s="1"/>
  <c r="V17" i="82" s="1"/>
  <c r="L17" i="83"/>
  <c r="M17" i="83" s="1"/>
  <c r="N17" i="83" s="1"/>
  <c r="R17" i="83" s="1"/>
  <c r="U17" i="83" s="1"/>
  <c r="V17" i="83" s="1"/>
  <c r="K26" i="68"/>
  <c r="I26" i="68"/>
  <c r="I11" i="68"/>
  <c r="L11" i="68" s="1"/>
  <c r="M11" i="68" s="1"/>
  <c r="P11" i="68" s="1"/>
  <c r="I22" i="89"/>
  <c r="I21" i="89"/>
  <c r="I20" i="89"/>
  <c r="I19" i="89"/>
  <c r="I18" i="89"/>
  <c r="I16" i="89"/>
  <c r="I11" i="89"/>
  <c r="I10" i="89"/>
  <c r="H22" i="89"/>
  <c r="J22" i="89" s="1"/>
  <c r="H21" i="89"/>
  <c r="J21" i="89" s="1"/>
  <c r="H20" i="89"/>
  <c r="J20" i="89" s="1"/>
  <c r="H19" i="89"/>
  <c r="J19" i="89" s="1"/>
  <c r="H18" i="89"/>
  <c r="J18" i="89" s="1"/>
  <c r="H16" i="89"/>
  <c r="J16" i="89" s="1"/>
  <c r="H11" i="89"/>
  <c r="J11" i="89" s="1"/>
  <c r="H10" i="89"/>
  <c r="J10" i="89" s="1"/>
  <c r="I23" i="87"/>
  <c r="I22" i="87"/>
  <c r="I21" i="87"/>
  <c r="J15" i="86"/>
  <c r="L53" i="70"/>
  <c r="K14" i="92"/>
  <c r="N14" i="92" s="1"/>
  <c r="O14" i="92" s="1"/>
  <c r="R14" i="92" s="1"/>
  <c r="V14" i="92" s="1"/>
  <c r="K9" i="92"/>
  <c r="K29" i="92"/>
  <c r="N29" i="92" s="1"/>
  <c r="O29" i="92" s="1"/>
  <c r="P29" i="92" s="1"/>
  <c r="T29" i="92" s="1"/>
  <c r="K28" i="92"/>
  <c r="N28" i="92" s="1"/>
  <c r="O28" i="92" s="1"/>
  <c r="P28" i="92" s="1"/>
  <c r="T28" i="92" s="1"/>
  <c r="K27" i="92"/>
  <c r="N27" i="92" s="1"/>
  <c r="O27" i="92" s="1"/>
  <c r="R27" i="92" s="1"/>
  <c r="V27" i="92" s="1"/>
  <c r="K26" i="92"/>
  <c r="N26" i="92" s="1"/>
  <c r="O26" i="92" s="1"/>
  <c r="K24" i="92"/>
  <c r="N24" i="92" s="1"/>
  <c r="O24" i="92" s="1"/>
  <c r="P24" i="92" s="1"/>
  <c r="T24" i="92" s="1"/>
  <c r="W24" i="92" s="1"/>
  <c r="X24" i="92" s="1"/>
  <c r="K23" i="92"/>
  <c r="N23" i="92" s="1"/>
  <c r="O23" i="92" s="1"/>
  <c r="P23" i="92" s="1"/>
  <c r="T23" i="92" s="1"/>
  <c r="W23" i="92" s="1"/>
  <c r="X23" i="92" s="1"/>
  <c r="M22" i="92"/>
  <c r="K22" i="92"/>
  <c r="M21" i="92"/>
  <c r="K21" i="92"/>
  <c r="N19" i="92"/>
  <c r="O19" i="92" s="1"/>
  <c r="P19" i="92" s="1"/>
  <c r="T19" i="92" s="1"/>
  <c r="W19" i="92" s="1"/>
  <c r="X19" i="92" s="1"/>
  <c r="K19" i="92"/>
  <c r="K18" i="92"/>
  <c r="N18" i="92" s="1"/>
  <c r="O18" i="92" s="1"/>
  <c r="P18" i="92" s="1"/>
  <c r="T18" i="92" s="1"/>
  <c r="W18" i="92" s="1"/>
  <c r="X18" i="92" s="1"/>
  <c r="K16" i="92"/>
  <c r="N16" i="92" s="1"/>
  <c r="O16" i="92" s="1"/>
  <c r="P16" i="92" s="1"/>
  <c r="T16" i="92" s="1"/>
  <c r="W16" i="92" s="1"/>
  <c r="X16" i="92" s="1"/>
  <c r="K15" i="92"/>
  <c r="N15" i="92" s="1"/>
  <c r="O15" i="92" s="1"/>
  <c r="R15" i="92" s="1"/>
  <c r="V15" i="92" s="1"/>
  <c r="M12" i="92"/>
  <c r="K12" i="92"/>
  <c r="N12" i="92" s="1"/>
  <c r="O12" i="92" s="1"/>
  <c r="M11" i="92"/>
  <c r="K11" i="92"/>
  <c r="N11" i="92" s="1"/>
  <c r="O11" i="92" s="1"/>
  <c r="P11" i="92" s="1"/>
  <c r="T11" i="92" s="1"/>
  <c r="W11" i="92" s="1"/>
  <c r="X11" i="92" s="1"/>
  <c r="K8" i="92"/>
  <c r="N8" i="92" s="1"/>
  <c r="O8" i="92" s="1"/>
  <c r="R8" i="92" s="1"/>
  <c r="V8" i="92" s="1"/>
  <c r="J16" i="86"/>
  <c r="K16" i="86" s="1"/>
  <c r="L16" i="86" s="1"/>
  <c r="M16" i="86" s="1"/>
  <c r="I8" i="86"/>
  <c r="I9" i="86"/>
  <c r="I10" i="86"/>
  <c r="I11" i="86"/>
  <c r="I12" i="86"/>
  <c r="I13" i="86"/>
  <c r="I14" i="86"/>
  <c r="I15" i="86"/>
  <c r="I8" i="88"/>
  <c r="K8" i="88" s="1"/>
  <c r="L8" i="88" s="1"/>
  <c r="O8" i="88" s="1"/>
  <c r="S8" i="88" s="1"/>
  <c r="I9" i="88"/>
  <c r="K9" i="88" s="1"/>
  <c r="L9" i="88" s="1"/>
  <c r="M9" i="88" s="1"/>
  <c r="Q9" i="88" s="1"/>
  <c r="I11" i="82"/>
  <c r="L11" i="82" s="1"/>
  <c r="M11" i="82" s="1"/>
  <c r="I9" i="68"/>
  <c r="L9" i="68" s="1"/>
  <c r="M9" i="68" s="1"/>
  <c r="N9" i="68" s="1"/>
  <c r="R9" i="68" s="1"/>
  <c r="U9" i="68" s="1"/>
  <c r="V9" i="68" s="1"/>
  <c r="I28" i="68"/>
  <c r="L28" i="68" s="1"/>
  <c r="M28" i="68" s="1"/>
  <c r="N28" i="68" s="1"/>
  <c r="R28" i="68" s="1"/>
  <c r="U28" i="68" s="1"/>
  <c r="V28" i="68" s="1"/>
  <c r="I30" i="68"/>
  <c r="L30" i="68" s="1"/>
  <c r="M30" i="68" s="1"/>
  <c r="N30" i="68" s="1"/>
  <c r="R30" i="68" s="1"/>
  <c r="U30" i="68" s="1"/>
  <c r="V30" i="68" s="1"/>
  <c r="I27" i="68"/>
  <c r="L27" i="68" s="1"/>
  <c r="M27" i="68" s="1"/>
  <c r="N27" i="68" s="1"/>
  <c r="R27" i="68" s="1"/>
  <c r="U27" i="68" s="1"/>
  <c r="V27" i="68" s="1"/>
  <c r="L48" i="70"/>
  <c r="J48" i="70"/>
  <c r="L49" i="70"/>
  <c r="J49" i="70"/>
  <c r="J14" i="70"/>
  <c r="M14" i="70" s="1"/>
  <c r="N14" i="70" s="1"/>
  <c r="O14" i="70" s="1"/>
  <c r="S14" i="70" s="1"/>
  <c r="V14" i="70" s="1"/>
  <c r="W14" i="70" s="1"/>
  <c r="J13" i="70"/>
  <c r="M13" i="70" s="1"/>
  <c r="N13" i="70" s="1"/>
  <c r="O13" i="70" s="1"/>
  <c r="S13" i="70" s="1"/>
  <c r="V13" i="70" s="1"/>
  <c r="W13" i="70" s="1"/>
  <c r="J17" i="70"/>
  <c r="M17" i="70" s="1"/>
  <c r="N17" i="70" s="1"/>
  <c r="O17" i="70" s="1"/>
  <c r="J16" i="70"/>
  <c r="M16" i="70" s="1"/>
  <c r="N16" i="70" s="1"/>
  <c r="J15" i="70"/>
  <c r="M15" i="70" s="1"/>
  <c r="N15" i="70" s="1"/>
  <c r="J18" i="70"/>
  <c r="M18" i="70" s="1"/>
  <c r="N18" i="70" s="1"/>
  <c r="Q18" i="70" s="1"/>
  <c r="U18" i="70" s="1"/>
  <c r="J10" i="70"/>
  <c r="M10" i="70" s="1"/>
  <c r="N10" i="70" s="1"/>
  <c r="O10" i="70" s="1"/>
  <c r="S10" i="70" s="1"/>
  <c r="V10" i="70" s="1"/>
  <c r="W10" i="70" s="1"/>
  <c r="J21" i="88"/>
  <c r="J20" i="88"/>
  <c r="J19" i="88"/>
  <c r="J18" i="88"/>
  <c r="J17" i="88"/>
  <c r="J16" i="88"/>
  <c r="J15" i="88"/>
  <c r="J13" i="88"/>
  <c r="J12" i="88"/>
  <c r="J11" i="81"/>
  <c r="J12" i="81"/>
  <c r="J14" i="81"/>
  <c r="J16" i="81"/>
  <c r="L36" i="84"/>
  <c r="J37" i="84"/>
  <c r="I16" i="84"/>
  <c r="K16" i="84" s="1"/>
  <c r="L16" i="84" s="1"/>
  <c r="I17" i="84"/>
  <c r="K17" i="84" s="1"/>
  <c r="L17" i="84" s="1"/>
  <c r="M17" i="84" s="1"/>
  <c r="Q17" i="84" s="1"/>
  <c r="T17" i="84" s="1"/>
  <c r="U17" i="84" s="1"/>
  <c r="I18" i="84"/>
  <c r="K18" i="84" s="1"/>
  <c r="L18" i="84" s="1"/>
  <c r="M18" i="84" s="1"/>
  <c r="Q18" i="84" s="1"/>
  <c r="T18" i="84" s="1"/>
  <c r="U18" i="84" s="1"/>
  <c r="I19" i="84"/>
  <c r="K19" i="84" s="1"/>
  <c r="L19" i="84" s="1"/>
  <c r="M19" i="84" s="1"/>
  <c r="Q19" i="84" s="1"/>
  <c r="T19" i="84" s="1"/>
  <c r="U19" i="84" s="1"/>
  <c r="I20" i="84"/>
  <c r="K20" i="84"/>
  <c r="L20" i="84" s="1"/>
  <c r="M20" i="84" s="1"/>
  <c r="Q20" i="84" s="1"/>
  <c r="I21" i="84"/>
  <c r="K21" i="84" s="1"/>
  <c r="L21" i="84" s="1"/>
  <c r="M21" i="84" s="1"/>
  <c r="Q21" i="84" s="1"/>
  <c r="T21" i="84" s="1"/>
  <c r="U21" i="84" s="1"/>
  <c r="I22" i="84"/>
  <c r="K22" i="84" s="1"/>
  <c r="L22" i="84" s="1"/>
  <c r="M22" i="84" s="1"/>
  <c r="Q22" i="84" s="1"/>
  <c r="T22" i="84" s="1"/>
  <c r="U22" i="84" s="1"/>
  <c r="I23" i="84"/>
  <c r="K23" i="84" s="1"/>
  <c r="L23" i="84" s="1"/>
  <c r="M23" i="84" s="1"/>
  <c r="Q23" i="84" s="1"/>
  <c r="T23" i="84" s="1"/>
  <c r="U23" i="84" s="1"/>
  <c r="I24" i="84"/>
  <c r="K24" i="84" s="1"/>
  <c r="L24" i="84" s="1"/>
  <c r="O24" i="84" s="1"/>
  <c r="S24" i="84" s="1"/>
  <c r="I25" i="84"/>
  <c r="K25" i="84" s="1"/>
  <c r="L25" i="84" s="1"/>
  <c r="M25" i="84" s="1"/>
  <c r="Q25" i="84" s="1"/>
  <c r="T25" i="84" s="1"/>
  <c r="U25" i="84" s="1"/>
  <c r="I26" i="84"/>
  <c r="K26" i="84" s="1"/>
  <c r="L26" i="84" s="1"/>
  <c r="M26" i="84" s="1"/>
  <c r="Q26" i="84" s="1"/>
  <c r="T26" i="84" s="1"/>
  <c r="U26" i="84" s="1"/>
  <c r="I27" i="84"/>
  <c r="K27" i="84" s="1"/>
  <c r="L27" i="84" s="1"/>
  <c r="M27" i="84" s="1"/>
  <c r="Q27" i="84" s="1"/>
  <c r="T27" i="84" s="1"/>
  <c r="U27" i="84" s="1"/>
  <c r="I28" i="84"/>
  <c r="K28" i="84" s="1"/>
  <c r="L28" i="84" s="1"/>
  <c r="I29" i="84"/>
  <c r="K29" i="84" s="1"/>
  <c r="L29" i="84" s="1"/>
  <c r="M29" i="84" s="1"/>
  <c r="Q29" i="84" s="1"/>
  <c r="T29" i="84" s="1"/>
  <c r="U29" i="84" s="1"/>
  <c r="I30" i="84"/>
  <c r="K30" i="84" s="1"/>
  <c r="L30" i="84" s="1"/>
  <c r="M30" i="84" s="1"/>
  <c r="Q30" i="84" s="1"/>
  <c r="T30" i="84" s="1"/>
  <c r="U30" i="84" s="1"/>
  <c r="I31" i="84"/>
  <c r="K31" i="84" s="1"/>
  <c r="L31" i="84" s="1"/>
  <c r="M31" i="84" s="1"/>
  <c r="Q31" i="84" s="1"/>
  <c r="T31" i="84" s="1"/>
  <c r="U31" i="84" s="1"/>
  <c r="I32" i="84"/>
  <c r="K32" i="84" s="1"/>
  <c r="L32" i="84" s="1"/>
  <c r="M32" i="84" s="1"/>
  <c r="Q32" i="84" s="1"/>
  <c r="I33" i="84"/>
  <c r="K33" i="84" s="1"/>
  <c r="L33" i="84" s="1"/>
  <c r="M33" i="84" s="1"/>
  <c r="Q33" i="84" s="1"/>
  <c r="T33" i="84" s="1"/>
  <c r="U33" i="84" s="1"/>
  <c r="I34" i="84"/>
  <c r="K34" i="84" s="1"/>
  <c r="L34" i="84" s="1"/>
  <c r="M34" i="84" s="1"/>
  <c r="Q34" i="84" s="1"/>
  <c r="T34" i="84" s="1"/>
  <c r="U34" i="84" s="1"/>
  <c r="I35" i="84"/>
  <c r="K35" i="84" s="1"/>
  <c r="L35" i="84" s="1"/>
  <c r="M35" i="84" s="1"/>
  <c r="Q35" i="84" s="1"/>
  <c r="T35" i="84" s="1"/>
  <c r="U35" i="84" s="1"/>
  <c r="I36" i="84"/>
  <c r="I37" i="84"/>
  <c r="K37" i="84" s="1"/>
  <c r="L37" i="84" s="1"/>
  <c r="O37" i="84" s="1"/>
  <c r="S37" i="84" s="1"/>
  <c r="I39" i="84"/>
  <c r="K39" i="84" s="1"/>
  <c r="L39" i="84" s="1"/>
  <c r="M39" i="84" s="1"/>
  <c r="I40" i="84"/>
  <c r="K40" i="84" s="1"/>
  <c r="L40" i="84" s="1"/>
  <c r="M40" i="84" s="1"/>
  <c r="Q40" i="84" s="1"/>
  <c r="J14" i="84"/>
  <c r="J12" i="84"/>
  <c r="J9" i="84"/>
  <c r="I9" i="84"/>
  <c r="I12" i="84"/>
  <c r="K12" i="84" s="1"/>
  <c r="L12" i="84" s="1"/>
  <c r="M12" i="84" s="1"/>
  <c r="Q12" i="84" s="1"/>
  <c r="T12" i="84" s="1"/>
  <c r="U12" i="84" s="1"/>
  <c r="J11" i="84"/>
  <c r="J10" i="84"/>
  <c r="J8" i="84"/>
  <c r="I14" i="84"/>
  <c r="I10" i="84"/>
  <c r="I11" i="84"/>
  <c r="I8" i="84"/>
  <c r="J14" i="86"/>
  <c r="J13" i="86"/>
  <c r="K13" i="86" s="1"/>
  <c r="L13" i="86" s="1"/>
  <c r="M13" i="86" s="1"/>
  <c r="J11" i="86"/>
  <c r="J10" i="86"/>
  <c r="J12" i="86"/>
  <c r="J9" i="86"/>
  <c r="J8" i="86"/>
  <c r="I17" i="89"/>
  <c r="I15" i="89"/>
  <c r="I14" i="89"/>
  <c r="I13" i="89"/>
  <c r="I12" i="89"/>
  <c r="I9" i="89"/>
  <c r="I8" i="89"/>
  <c r="H17" i="89"/>
  <c r="J17" i="89" s="1"/>
  <c r="H15" i="89"/>
  <c r="J15" i="89" s="1"/>
  <c r="H14" i="89"/>
  <c r="J14" i="89" s="1"/>
  <c r="H13" i="89"/>
  <c r="J13" i="89" s="1"/>
  <c r="H12" i="89"/>
  <c r="J12" i="89" s="1"/>
  <c r="H9" i="89"/>
  <c r="J9" i="89" s="1"/>
  <c r="K9" i="89" s="1"/>
  <c r="L9" i="89" s="1"/>
  <c r="H8" i="89"/>
  <c r="J8" i="89" s="1"/>
  <c r="K8" i="89" s="1"/>
  <c r="L8" i="89" s="1"/>
  <c r="O8" i="89" s="1"/>
  <c r="S8" i="89" s="1"/>
  <c r="I13" i="87"/>
  <c r="I12" i="87"/>
  <c r="I11" i="87"/>
  <c r="I10" i="87"/>
  <c r="I20" i="87"/>
  <c r="I19" i="87"/>
  <c r="I18" i="87"/>
  <c r="I17" i="87"/>
  <c r="I16" i="87"/>
  <c r="I15" i="87"/>
  <c r="H23" i="87"/>
  <c r="J23" i="87" s="1"/>
  <c r="K23" i="87" s="1"/>
  <c r="L23" i="87" s="1"/>
  <c r="P23" i="87" s="1"/>
  <c r="H20" i="87"/>
  <c r="J20" i="87" s="1"/>
  <c r="K20" i="87" s="1"/>
  <c r="H19" i="87"/>
  <c r="H18" i="87"/>
  <c r="J18" i="87" s="1"/>
  <c r="K18" i="87" s="1"/>
  <c r="L18" i="87" s="1"/>
  <c r="P18" i="87" s="1"/>
  <c r="S18" i="87" s="1"/>
  <c r="T18" i="87" s="1"/>
  <c r="H9" i="87"/>
  <c r="J9" i="87" s="1"/>
  <c r="K9" i="87" s="1"/>
  <c r="L9" i="87" s="1"/>
  <c r="P9" i="87" s="1"/>
  <c r="S9" i="87" s="1"/>
  <c r="T9" i="87" s="1"/>
  <c r="K16" i="82"/>
  <c r="K8" i="82"/>
  <c r="I16" i="90"/>
  <c r="J16" i="90" s="1"/>
  <c r="M16" i="90" s="1"/>
  <c r="H16" i="90"/>
  <c r="K16" i="83"/>
  <c r="I14" i="83"/>
  <c r="L14" i="83" s="1"/>
  <c r="M14" i="83" s="1"/>
  <c r="N14" i="83" s="1"/>
  <c r="R14" i="83" s="1"/>
  <c r="U14" i="83" s="1"/>
  <c r="V14" i="83" s="1"/>
  <c r="I9" i="83"/>
  <c r="L9" i="83" s="1"/>
  <c r="M9" i="83" s="1"/>
  <c r="N9" i="83" s="1"/>
  <c r="R9" i="83" s="1"/>
  <c r="U9" i="83" s="1"/>
  <c r="V9" i="83" s="1"/>
  <c r="V32" i="70"/>
  <c r="L51" i="70"/>
  <c r="L47" i="70"/>
  <c r="L46" i="70"/>
  <c r="L45" i="70"/>
  <c r="L44" i="70"/>
  <c r="L42" i="70"/>
  <c r="L41" i="70"/>
  <c r="L40" i="70"/>
  <c r="L39" i="70"/>
  <c r="L38" i="70"/>
  <c r="L37" i="70"/>
  <c r="L31" i="70"/>
  <c r="L30" i="70"/>
  <c r="L29" i="70"/>
  <c r="L28" i="70"/>
  <c r="L27" i="70"/>
  <c r="L26" i="70"/>
  <c r="L24" i="70"/>
  <c r="L23" i="70"/>
  <c r="L22" i="70"/>
  <c r="K25" i="68"/>
  <c r="K24" i="68"/>
  <c r="I19" i="88"/>
  <c r="K19" i="88" s="1"/>
  <c r="L19" i="88" s="1"/>
  <c r="M19" i="88" s="1"/>
  <c r="Q19" i="88" s="1"/>
  <c r="T19" i="88" s="1"/>
  <c r="U19" i="88" s="1"/>
  <c r="I20" i="88"/>
  <c r="K20" i="88" s="1"/>
  <c r="L20" i="88" s="1"/>
  <c r="M20" i="88" s="1"/>
  <c r="Q20" i="88" s="1"/>
  <c r="T20" i="88" s="1"/>
  <c r="U20" i="88" s="1"/>
  <c r="I21" i="88"/>
  <c r="K21" i="88" s="1"/>
  <c r="L21" i="88" s="1"/>
  <c r="I18" i="88"/>
  <c r="K18" i="88" s="1"/>
  <c r="L18" i="88" s="1"/>
  <c r="I14" i="82"/>
  <c r="L14" i="82" s="1"/>
  <c r="M14" i="82" s="1"/>
  <c r="I18" i="90"/>
  <c r="J18" i="90" s="1"/>
  <c r="M18" i="90" s="1"/>
  <c r="H18" i="90"/>
  <c r="H8" i="90"/>
  <c r="H11" i="90"/>
  <c r="H10" i="90"/>
  <c r="H15" i="90"/>
  <c r="H17" i="90"/>
  <c r="H20" i="90"/>
  <c r="H21" i="90"/>
  <c r="H22" i="90"/>
  <c r="H23" i="90"/>
  <c r="H9" i="90"/>
  <c r="I23" i="90"/>
  <c r="J23" i="90" s="1"/>
  <c r="M23" i="90" s="1"/>
  <c r="I21" i="90"/>
  <c r="J21" i="90" s="1"/>
  <c r="M21" i="90" s="1"/>
  <c r="I8" i="90"/>
  <c r="J8" i="90" s="1"/>
  <c r="M8" i="90" s="1"/>
  <c r="I11" i="90"/>
  <c r="J11" i="90" s="1"/>
  <c r="M11" i="90" s="1"/>
  <c r="I10" i="90"/>
  <c r="J10" i="90" s="1"/>
  <c r="M10" i="90" s="1"/>
  <c r="I15" i="90"/>
  <c r="J15" i="90" s="1"/>
  <c r="M15" i="90" s="1"/>
  <c r="I17" i="90"/>
  <c r="J17" i="90"/>
  <c r="M17" i="90" s="1"/>
  <c r="I20" i="90"/>
  <c r="J20" i="90"/>
  <c r="M20" i="90" s="1"/>
  <c r="I22" i="90"/>
  <c r="J22" i="90" s="1"/>
  <c r="M22" i="90" s="1"/>
  <c r="I9" i="90"/>
  <c r="J9" i="90" s="1"/>
  <c r="M9" i="90" s="1"/>
  <c r="I13" i="82"/>
  <c r="L13" i="82" s="1"/>
  <c r="M13" i="82" s="1"/>
  <c r="H12" i="87"/>
  <c r="F7" i="76"/>
  <c r="I7" i="76"/>
  <c r="F8" i="76"/>
  <c r="I8" i="76" s="1"/>
  <c r="F9" i="76"/>
  <c r="I9" i="76"/>
  <c r="F10" i="76"/>
  <c r="I10" i="76" s="1"/>
  <c r="F11" i="76"/>
  <c r="I11" i="76"/>
  <c r="F12" i="76"/>
  <c r="I12" i="76" s="1"/>
  <c r="F13" i="76"/>
  <c r="I13" i="76"/>
  <c r="F14" i="76"/>
  <c r="I14" i="76" s="1"/>
  <c r="F15" i="76"/>
  <c r="I15" i="76"/>
  <c r="F16" i="76"/>
  <c r="I16" i="76" s="1"/>
  <c r="F17" i="76"/>
  <c r="I17" i="76"/>
  <c r="F18" i="76"/>
  <c r="I18" i="76" s="1"/>
  <c r="F19" i="76"/>
  <c r="I19" i="76"/>
  <c r="F20" i="76"/>
  <c r="I20" i="76" s="1"/>
  <c r="F21" i="76"/>
  <c r="I21" i="76"/>
  <c r="F22" i="76"/>
  <c r="I22" i="76" s="1"/>
  <c r="F23" i="76"/>
  <c r="I23" i="76"/>
  <c r="F24" i="76"/>
  <c r="I24" i="76" s="1"/>
  <c r="F25" i="76"/>
  <c r="I25" i="76"/>
  <c r="F26" i="76"/>
  <c r="I26" i="76" s="1"/>
  <c r="F27" i="76"/>
  <c r="I27" i="76"/>
  <c r="I11" i="88"/>
  <c r="K11" i="88" s="1"/>
  <c r="L11" i="88" s="1"/>
  <c r="M11" i="88" s="1"/>
  <c r="Q11" i="88" s="1"/>
  <c r="T11" i="88" s="1"/>
  <c r="U11" i="88" s="1"/>
  <c r="I12" i="88"/>
  <c r="K12" i="88" s="1"/>
  <c r="L12" i="88" s="1"/>
  <c r="M12" i="88" s="1"/>
  <c r="Q12" i="88" s="1"/>
  <c r="T12" i="88" s="1"/>
  <c r="U12" i="88" s="1"/>
  <c r="I13" i="88"/>
  <c r="K13" i="88" s="1"/>
  <c r="L13" i="88" s="1"/>
  <c r="M13" i="88"/>
  <c r="Q13" i="88" s="1"/>
  <c r="T13" i="88" s="1"/>
  <c r="U13" i="88" s="1"/>
  <c r="I15" i="88"/>
  <c r="K15" i="88" s="1"/>
  <c r="L15" i="88" s="1"/>
  <c r="I16" i="88"/>
  <c r="K16" i="88" s="1"/>
  <c r="L16" i="88" s="1"/>
  <c r="M16" i="88" s="1"/>
  <c r="Q16" i="88" s="1"/>
  <c r="T16" i="88" s="1"/>
  <c r="U16" i="88" s="1"/>
  <c r="I17" i="88"/>
  <c r="K17" i="88" s="1"/>
  <c r="L17" i="88" s="1"/>
  <c r="M17" i="88" s="1"/>
  <c r="Q17" i="88" s="1"/>
  <c r="T17" i="88" s="1"/>
  <c r="U17" i="88" s="1"/>
  <c r="I8" i="81"/>
  <c r="K8" i="81" s="1"/>
  <c r="L8" i="81" s="1"/>
  <c r="M8" i="81" s="1"/>
  <c r="Q8" i="81" s="1"/>
  <c r="T8" i="81" s="1"/>
  <c r="U8" i="81" s="1"/>
  <c r="I9" i="81"/>
  <c r="K9" i="81" s="1"/>
  <c r="L9" i="81" s="1"/>
  <c r="M9" i="81" s="1"/>
  <c r="Q9" i="81" s="1"/>
  <c r="T9" i="81" s="1"/>
  <c r="U9" i="81" s="1"/>
  <c r="I11" i="81"/>
  <c r="K11" i="81" s="1"/>
  <c r="L11" i="81" s="1"/>
  <c r="I12" i="81"/>
  <c r="K12" i="81" s="1"/>
  <c r="L12" i="81" s="1"/>
  <c r="I14" i="81"/>
  <c r="K14" i="81" s="1"/>
  <c r="L14" i="81"/>
  <c r="M14" i="81" s="1"/>
  <c r="Q14" i="81" s="1"/>
  <c r="I16" i="81"/>
  <c r="K16" i="81" s="1"/>
  <c r="L16" i="81" s="1"/>
  <c r="I17" i="81"/>
  <c r="K17" i="81" s="1"/>
  <c r="L17" i="81" s="1"/>
  <c r="H10" i="87"/>
  <c r="H8" i="87"/>
  <c r="J8" i="87" s="1"/>
  <c r="K8" i="87" s="1"/>
  <c r="L8" i="87" s="1"/>
  <c r="P8" i="87" s="1"/>
  <c r="S8" i="87" s="1"/>
  <c r="T8" i="87" s="1"/>
  <c r="H15" i="87"/>
  <c r="J15" i="87"/>
  <c r="K15" i="87" s="1"/>
  <c r="L15" i="87" s="1"/>
  <c r="P15" i="87" s="1"/>
  <c r="S15" i="87" s="1"/>
  <c r="T15" i="87" s="1"/>
  <c r="H16" i="87"/>
  <c r="J16" i="87"/>
  <c r="K16" i="87" s="1"/>
  <c r="L16" i="87" s="1"/>
  <c r="P16" i="87" s="1"/>
  <c r="S16" i="87" s="1"/>
  <c r="T16" i="87" s="1"/>
  <c r="H17" i="87"/>
  <c r="H11" i="87"/>
  <c r="J11" i="87" s="1"/>
  <c r="K11" i="87" s="1"/>
  <c r="L11" i="87" s="1"/>
  <c r="P11" i="87" s="1"/>
  <c r="H21" i="87"/>
  <c r="J21" i="87" s="1"/>
  <c r="K21" i="87" s="1"/>
  <c r="L21" i="87" s="1"/>
  <c r="P21" i="87" s="1"/>
  <c r="S21" i="87" s="1"/>
  <c r="T21" i="87" s="1"/>
  <c r="H22" i="87"/>
  <c r="H13" i="87"/>
  <c r="J13" i="87" s="1"/>
  <c r="K13" i="87" s="1"/>
  <c r="I8" i="82"/>
  <c r="L8" i="82" s="1"/>
  <c r="M8" i="82" s="1"/>
  <c r="I10" i="82"/>
  <c r="L10" i="82" s="1"/>
  <c r="M10" i="82" s="1"/>
  <c r="N10" i="82" s="1"/>
  <c r="R10" i="82" s="1"/>
  <c r="I16" i="82"/>
  <c r="L16" i="82" s="1"/>
  <c r="M16" i="82" s="1"/>
  <c r="I8" i="83"/>
  <c r="L8" i="83" s="1"/>
  <c r="M8" i="83" s="1"/>
  <c r="P8" i="83" s="1"/>
  <c r="T8" i="83" s="1"/>
  <c r="I10" i="83"/>
  <c r="L10" i="83" s="1"/>
  <c r="M10" i="83" s="1"/>
  <c r="N10" i="83" s="1"/>
  <c r="R10" i="83" s="1"/>
  <c r="U10" i="83" s="1"/>
  <c r="V10" i="83" s="1"/>
  <c r="I12" i="83"/>
  <c r="L12" i="83" s="1"/>
  <c r="M12" i="83" s="1"/>
  <c r="I13" i="83"/>
  <c r="L13" i="83" s="1"/>
  <c r="M13" i="83" s="1"/>
  <c r="N13" i="83" s="1"/>
  <c r="R13" i="83" s="1"/>
  <c r="U13" i="83" s="1"/>
  <c r="V13" i="83" s="1"/>
  <c r="I13" i="68"/>
  <c r="L13" i="68" s="1"/>
  <c r="M13" i="68" s="1"/>
  <c r="N13" i="68" s="1"/>
  <c r="R13" i="68" s="1"/>
  <c r="U13" i="68" s="1"/>
  <c r="V13" i="68" s="1"/>
  <c r="I12" i="68"/>
  <c r="L12" i="68" s="1"/>
  <c r="M12" i="68" s="1"/>
  <c r="N12" i="68" s="1"/>
  <c r="R12" i="68" s="1"/>
  <c r="U12" i="68" s="1"/>
  <c r="V12" i="68" s="1"/>
  <c r="I15" i="68"/>
  <c r="L15" i="68" s="1"/>
  <c r="M15" i="68" s="1"/>
  <c r="N15" i="68" s="1"/>
  <c r="R15" i="68" s="1"/>
  <c r="I16" i="68"/>
  <c r="L16" i="68" s="1"/>
  <c r="M16" i="68" s="1"/>
  <c r="P16" i="68" s="1"/>
  <c r="T16" i="68" s="1"/>
  <c r="I17" i="68"/>
  <c r="L17" i="68" s="1"/>
  <c r="M17" i="68" s="1"/>
  <c r="N17" i="68" s="1"/>
  <c r="R17" i="68" s="1"/>
  <c r="U17" i="68" s="1"/>
  <c r="V17" i="68" s="1"/>
  <c r="I18" i="68"/>
  <c r="L18" i="68" s="1"/>
  <c r="M18" i="68" s="1"/>
  <c r="N18" i="68" s="1"/>
  <c r="R18" i="68" s="1"/>
  <c r="U18" i="68" s="1"/>
  <c r="V18" i="68" s="1"/>
  <c r="I24" i="68"/>
  <c r="I25" i="68"/>
  <c r="J8" i="70"/>
  <c r="M8" i="70" s="1"/>
  <c r="N8" i="70" s="1"/>
  <c r="O8" i="70" s="1"/>
  <c r="S8" i="70" s="1"/>
  <c r="V8" i="70" s="1"/>
  <c r="W8" i="70" s="1"/>
  <c r="J9" i="70"/>
  <c r="M9" i="70" s="1"/>
  <c r="N9" i="70" s="1"/>
  <c r="O9" i="70" s="1"/>
  <c r="S9" i="70" s="1"/>
  <c r="V9" i="70" s="1"/>
  <c r="W9" i="70" s="1"/>
  <c r="J11" i="70"/>
  <c r="M11" i="70" s="1"/>
  <c r="N11" i="70" s="1"/>
  <c r="O11" i="70" s="1"/>
  <c r="S11" i="70" s="1"/>
  <c r="V11" i="70" s="1"/>
  <c r="W11" i="70" s="1"/>
  <c r="J19" i="70"/>
  <c r="M19" i="70" s="1"/>
  <c r="N19" i="70" s="1"/>
  <c r="J20" i="70"/>
  <c r="M20" i="70" s="1"/>
  <c r="N20" i="70" s="1"/>
  <c r="Q20" i="70" s="1"/>
  <c r="U20" i="70" s="1"/>
  <c r="J21" i="70"/>
  <c r="M21" i="70" s="1"/>
  <c r="N21" i="70" s="1"/>
  <c r="J22" i="70"/>
  <c r="M22" i="70" s="1"/>
  <c r="N22" i="70" s="1"/>
  <c r="Q22" i="70" s="1"/>
  <c r="U22" i="70" s="1"/>
  <c r="J23" i="70"/>
  <c r="M23" i="70" s="1"/>
  <c r="N23" i="70" s="1"/>
  <c r="O23" i="70" s="1"/>
  <c r="S23" i="70" s="1"/>
  <c r="V23" i="70" s="1"/>
  <c r="W23" i="70" s="1"/>
  <c r="J24" i="70"/>
  <c r="J26" i="70"/>
  <c r="J27" i="70"/>
  <c r="M27" i="70" s="1"/>
  <c r="N27" i="70" s="1"/>
  <c r="O27" i="70" s="1"/>
  <c r="S27" i="70" s="1"/>
  <c r="V27" i="70" s="1"/>
  <c r="W27" i="70" s="1"/>
  <c r="J28" i="70"/>
  <c r="M28" i="70" s="1"/>
  <c r="N28" i="70" s="1"/>
  <c r="O28" i="70" s="1"/>
  <c r="S28" i="70" s="1"/>
  <c r="V28" i="70" s="1"/>
  <c r="W28" i="70" s="1"/>
  <c r="J29" i="70"/>
  <c r="J30" i="70"/>
  <c r="J31" i="70"/>
  <c r="M31" i="70" s="1"/>
  <c r="N31" i="70" s="1"/>
  <c r="O31" i="70" s="1"/>
  <c r="S31" i="70" s="1"/>
  <c r="V31" i="70" s="1"/>
  <c r="W31" i="70" s="1"/>
  <c r="J33" i="70"/>
  <c r="M33" i="70" s="1"/>
  <c r="N33" i="70" s="1"/>
  <c r="O33" i="70" s="1"/>
  <c r="S33" i="70" s="1"/>
  <c r="V33" i="70" s="1"/>
  <c r="W33" i="70" s="1"/>
  <c r="J34" i="70"/>
  <c r="M34" i="70" s="1"/>
  <c r="N34" i="70" s="1"/>
  <c r="O34" i="70" s="1"/>
  <c r="S34" i="70" s="1"/>
  <c r="V34" i="70" s="1"/>
  <c r="W34" i="70" s="1"/>
  <c r="J35" i="70"/>
  <c r="M35" i="70" s="1"/>
  <c r="N35" i="70" s="1"/>
  <c r="O35" i="70" s="1"/>
  <c r="S35" i="70" s="1"/>
  <c r="V35" i="70" s="1"/>
  <c r="W35" i="70" s="1"/>
  <c r="J40" i="70"/>
  <c r="M40" i="70" s="1"/>
  <c r="N40" i="70" s="1"/>
  <c r="J39" i="70"/>
  <c r="J37" i="70"/>
  <c r="M37" i="70" s="1"/>
  <c r="N37" i="70" s="1"/>
  <c r="O37" i="70" s="1"/>
  <c r="S37" i="70" s="1"/>
  <c r="V37" i="70" s="1"/>
  <c r="W37" i="70" s="1"/>
  <c r="J38" i="70"/>
  <c r="J41" i="70"/>
  <c r="J42" i="70"/>
  <c r="J44" i="70"/>
  <c r="J45" i="70"/>
  <c r="J46" i="70"/>
  <c r="M46" i="70"/>
  <c r="N46" i="70" s="1"/>
  <c r="O46" i="70" s="1"/>
  <c r="S46" i="70" s="1"/>
  <c r="V46" i="70" s="1"/>
  <c r="W46" i="70" s="1"/>
  <c r="J47" i="70"/>
  <c r="J51" i="70"/>
  <c r="M51" i="70" s="1"/>
  <c r="N51" i="70" s="1"/>
  <c r="O51" i="70" s="1"/>
  <c r="S51" i="70" s="1"/>
  <c r="J53" i="70"/>
  <c r="M53" i="70" s="1"/>
  <c r="N53" i="70" s="1"/>
  <c r="O53" i="70" s="1"/>
  <c r="S53" i="70" s="1"/>
  <c r="K14" i="86"/>
  <c r="L14" i="86" s="1"/>
  <c r="M14" i="86" s="1"/>
  <c r="O9" i="88"/>
  <c r="S9" i="88" s="1"/>
  <c r="M8" i="88"/>
  <c r="Q8" i="88" s="1"/>
  <c r="N9" i="92"/>
  <c r="O9" i="92" s="1"/>
  <c r="R9" i="92" s="1"/>
  <c r="V9" i="92" s="1"/>
  <c r="J10" i="87"/>
  <c r="K10" i="87" s="1"/>
  <c r="L10" i="87" s="1"/>
  <c r="P10" i="87" s="1"/>
  <c r="S10" i="87" s="1"/>
  <c r="T10" i="87" s="1"/>
  <c r="J22" i="87"/>
  <c r="K22" i="87" s="1"/>
  <c r="L22" i="87" s="1"/>
  <c r="P22" i="87" s="1"/>
  <c r="S22" i="87" s="1"/>
  <c r="T22" i="87" s="1"/>
  <c r="N13" i="87"/>
  <c r="R13" i="87" s="1"/>
  <c r="L13" i="87"/>
  <c r="P13" i="87" s="1"/>
  <c r="S13" i="87" s="1"/>
  <c r="T13" i="87" s="1"/>
  <c r="N20" i="87"/>
  <c r="R20" i="87" s="1"/>
  <c r="L20" i="87"/>
  <c r="P20" i="87" s="1"/>
  <c r="N10" i="87"/>
  <c r="R10" i="87" s="1"/>
  <c r="K11" i="89" l="1"/>
  <c r="L11" i="89" s="1"/>
  <c r="K13" i="89"/>
  <c r="L13" i="89" s="1"/>
  <c r="K16" i="89"/>
  <c r="L16" i="89" s="1"/>
  <c r="O16" i="89" s="1"/>
  <c r="S16" i="89" s="1"/>
  <c r="K14" i="89"/>
  <c r="L14" i="89" s="1"/>
  <c r="M14" i="89" s="1"/>
  <c r="Q14" i="89" s="1"/>
  <c r="T14" i="89" s="1"/>
  <c r="U14" i="89" s="1"/>
  <c r="K15" i="89"/>
  <c r="L15" i="89" s="1"/>
  <c r="M15" i="89" s="1"/>
  <c r="Q15" i="89" s="1"/>
  <c r="T15" i="89" s="1"/>
  <c r="U15" i="89" s="1"/>
  <c r="K19" i="89"/>
  <c r="L19" i="89" s="1"/>
  <c r="O19" i="89" s="1"/>
  <c r="S19" i="89" s="1"/>
  <c r="K17" i="89"/>
  <c r="L17" i="89" s="1"/>
  <c r="M17" i="89" s="1"/>
  <c r="Q17" i="89" s="1"/>
  <c r="T17" i="89" s="1"/>
  <c r="U17" i="89" s="1"/>
  <c r="K20" i="89"/>
  <c r="L20" i="89" s="1"/>
  <c r="M20" i="89" s="1"/>
  <c r="Q20" i="89" s="1"/>
  <c r="T20" i="89" s="1"/>
  <c r="U20" i="89" s="1"/>
  <c r="K21" i="89"/>
  <c r="L21" i="89" s="1"/>
  <c r="M21" i="89" s="1"/>
  <c r="Q21" i="89" s="1"/>
  <c r="T21" i="89" s="1"/>
  <c r="U21" i="89" s="1"/>
  <c r="K22" i="89"/>
  <c r="L22" i="89" s="1"/>
  <c r="O22" i="89" s="1"/>
  <c r="S22" i="89" s="1"/>
  <c r="U40" i="84"/>
  <c r="T40" i="84"/>
  <c r="U38" i="84"/>
  <c r="O14" i="81"/>
  <c r="S14" i="81" s="1"/>
  <c r="K10" i="86"/>
  <c r="L10" i="86" s="1"/>
  <c r="M10" i="86" s="1"/>
  <c r="K15" i="86"/>
  <c r="L15" i="86" s="1"/>
  <c r="M15" i="86" s="1"/>
  <c r="K12" i="86"/>
  <c r="L12" i="86" s="1"/>
  <c r="M12" i="86" s="1"/>
  <c r="S23" i="87"/>
  <c r="T23" i="87" s="1"/>
  <c r="N23" i="87"/>
  <c r="R23" i="87" s="1"/>
  <c r="N11" i="87"/>
  <c r="R11" i="87" s="1"/>
  <c r="J12" i="87"/>
  <c r="K12" i="87" s="1"/>
  <c r="S11" i="87"/>
  <c r="T11" i="87" s="1"/>
  <c r="N22" i="92"/>
  <c r="O22" i="92" s="1"/>
  <c r="P22" i="92" s="1"/>
  <c r="T22" i="92" s="1"/>
  <c r="P27" i="92"/>
  <c r="T27" i="92" s="1"/>
  <c r="W27" i="92" s="1"/>
  <c r="X27" i="92" s="1"/>
  <c r="R22" i="92"/>
  <c r="V22" i="92" s="1"/>
  <c r="R29" i="92"/>
  <c r="V29" i="92" s="1"/>
  <c r="R28" i="92"/>
  <c r="V28" i="92" s="1"/>
  <c r="W28" i="92" s="1"/>
  <c r="X28" i="92" s="1"/>
  <c r="O11" i="81"/>
  <c r="S11" i="81" s="1"/>
  <c r="M11" i="81"/>
  <c r="Q11" i="81" s="1"/>
  <c r="T11" i="81" s="1"/>
  <c r="U11" i="81" s="1"/>
  <c r="M16" i="81"/>
  <c r="Q16" i="81" s="1"/>
  <c r="O16" i="81"/>
  <c r="S16" i="81" s="1"/>
  <c r="T14" i="81"/>
  <c r="U14" i="81" s="1"/>
  <c r="N11" i="82"/>
  <c r="R11" i="82" s="1"/>
  <c r="P11" i="82"/>
  <c r="T11" i="82" s="1"/>
  <c r="P10" i="82"/>
  <c r="T10" i="82" s="1"/>
  <c r="U10" i="82" s="1"/>
  <c r="V10" i="82" s="1"/>
  <c r="M45" i="70"/>
  <c r="N45" i="70" s="1"/>
  <c r="O45" i="70" s="1"/>
  <c r="S45" i="70" s="1"/>
  <c r="V45" i="70" s="1"/>
  <c r="W45" i="70" s="1"/>
  <c r="O32" i="84"/>
  <c r="S32" i="84" s="1"/>
  <c r="T32" i="84" s="1"/>
  <c r="U32" i="84" s="1"/>
  <c r="K14" i="84"/>
  <c r="L14" i="84" s="1"/>
  <c r="O14" i="84" s="1"/>
  <c r="S14" i="84" s="1"/>
  <c r="L16" i="83"/>
  <c r="Q39" i="84"/>
  <c r="M37" i="84"/>
  <c r="Q37" i="84" s="1"/>
  <c r="T37" i="84" s="1"/>
  <c r="U37" i="84" s="1"/>
  <c r="Q53" i="70"/>
  <c r="U53" i="70" s="1"/>
  <c r="V53" i="70" s="1"/>
  <c r="W53" i="70" s="1"/>
  <c r="M29" i="70"/>
  <c r="N29" i="70" s="1"/>
  <c r="Q29" i="70" s="1"/>
  <c r="U29" i="70" s="1"/>
  <c r="M44" i="70"/>
  <c r="N44" i="70" s="1"/>
  <c r="O44" i="70" s="1"/>
  <c r="S44" i="70" s="1"/>
  <c r="V44" i="70" s="1"/>
  <c r="W44" i="70" s="1"/>
  <c r="I224" i="91"/>
  <c r="T9" i="88"/>
  <c r="U9" i="88" s="1"/>
  <c r="K9" i="86"/>
  <c r="L9" i="86" s="1"/>
  <c r="M9" i="86" s="1"/>
  <c r="M16" i="83"/>
  <c r="P16" i="83" s="1"/>
  <c r="T16" i="83" s="1"/>
  <c r="K8" i="84"/>
  <c r="L8" i="84" s="1"/>
  <c r="M8" i="84" s="1"/>
  <c r="Q8" i="84" s="1"/>
  <c r="T8" i="84" s="1"/>
  <c r="U8" i="84" s="1"/>
  <c r="K9" i="84"/>
  <c r="L9" i="84" s="1"/>
  <c r="M9" i="84" s="1"/>
  <c r="Q9" i="84" s="1"/>
  <c r="T9" i="84" s="1"/>
  <c r="U9" i="84" s="1"/>
  <c r="O28" i="84"/>
  <c r="S28" i="84" s="1"/>
  <c r="M28" i="84"/>
  <c r="Q28" i="84" s="1"/>
  <c r="M16" i="84"/>
  <c r="Q16" i="84" s="1"/>
  <c r="O16" i="84"/>
  <c r="S16" i="84" s="1"/>
  <c r="O20" i="84"/>
  <c r="S20" i="84" s="1"/>
  <c r="T20" i="84" s="1"/>
  <c r="U20" i="84" s="1"/>
  <c r="M14" i="84"/>
  <c r="Q14" i="84" s="1"/>
  <c r="T14" i="84" s="1"/>
  <c r="U14" i="84" s="1"/>
  <c r="M24" i="84"/>
  <c r="Q24" i="84" s="1"/>
  <c r="T24" i="84" s="1"/>
  <c r="U24" i="84" s="1"/>
  <c r="L25" i="68"/>
  <c r="M25" i="68" s="1"/>
  <c r="N25" i="68" s="1"/>
  <c r="R25" i="68" s="1"/>
  <c r="L26" i="68"/>
  <c r="M26" i="68" s="1"/>
  <c r="N26" i="68" s="1"/>
  <c r="R26" i="68" s="1"/>
  <c r="O29" i="70"/>
  <c r="S29" i="70" s="1"/>
  <c r="Q15" i="70"/>
  <c r="U15" i="70" s="1"/>
  <c r="O15" i="70"/>
  <c r="S15" i="70" s="1"/>
  <c r="Q16" i="70"/>
  <c r="U16" i="70" s="1"/>
  <c r="O16" i="70"/>
  <c r="S16" i="70" s="1"/>
  <c r="O40" i="70"/>
  <c r="S40" i="70" s="1"/>
  <c r="Q40" i="70"/>
  <c r="U40" i="70" s="1"/>
  <c r="O22" i="70"/>
  <c r="S22" i="70" s="1"/>
  <c r="V22" i="70" s="1"/>
  <c r="W22" i="70" s="1"/>
  <c r="O18" i="70"/>
  <c r="S18" i="70" s="1"/>
  <c r="V18" i="70" s="1"/>
  <c r="W18" i="70" s="1"/>
  <c r="Q51" i="70"/>
  <c r="U51" i="70" s="1"/>
  <c r="V51" i="70" s="1"/>
  <c r="W51" i="70" s="1"/>
  <c r="O19" i="70"/>
  <c r="S19" i="70" s="1"/>
  <c r="M39" i="70"/>
  <c r="N39" i="70" s="1"/>
  <c r="O39" i="70" s="1"/>
  <c r="S39" i="70" s="1"/>
  <c r="V39" i="70" s="1"/>
  <c r="W39" i="70" s="1"/>
  <c r="M30" i="70"/>
  <c r="N30" i="70" s="1"/>
  <c r="O30" i="70" s="1"/>
  <c r="S30" i="70" s="1"/>
  <c r="V30" i="70" s="1"/>
  <c r="W30" i="70" s="1"/>
  <c r="M38" i="70"/>
  <c r="N38" i="70" s="1"/>
  <c r="O38" i="70" s="1"/>
  <c r="S38" i="70" s="1"/>
  <c r="V38" i="70" s="1"/>
  <c r="W38" i="70" s="1"/>
  <c r="M48" i="70"/>
  <c r="N48" i="70" s="1"/>
  <c r="O48" i="70" s="1"/>
  <c r="S48" i="70" s="1"/>
  <c r="V48" i="70" s="1"/>
  <c r="W48" i="70" s="1"/>
  <c r="Q19" i="70"/>
  <c r="U19" i="70" s="1"/>
  <c r="M42" i="70"/>
  <c r="N42" i="70" s="1"/>
  <c r="O42" i="70" s="1"/>
  <c r="S42" i="70" s="1"/>
  <c r="O20" i="70"/>
  <c r="S20" i="70" s="1"/>
  <c r="V20" i="70" s="1"/>
  <c r="W20" i="70" s="1"/>
  <c r="O21" i="70"/>
  <c r="S21" i="70" s="1"/>
  <c r="M26" i="70"/>
  <c r="N26" i="70" s="1"/>
  <c r="O26" i="70" s="1"/>
  <c r="S26" i="70" s="1"/>
  <c r="V26" i="70" s="1"/>
  <c r="W26" i="70" s="1"/>
  <c r="M41" i="70"/>
  <c r="N41" i="70" s="1"/>
  <c r="O41" i="70" s="1"/>
  <c r="S41" i="70" s="1"/>
  <c r="V41" i="70" s="1"/>
  <c r="W41" i="70" s="1"/>
  <c r="Q21" i="70"/>
  <c r="U21" i="70" s="1"/>
  <c r="M13" i="89"/>
  <c r="Q13" i="89" s="1"/>
  <c r="O13" i="89"/>
  <c r="S13" i="89" s="1"/>
  <c r="P13" i="82"/>
  <c r="T13" i="82" s="1"/>
  <c r="N13" i="82"/>
  <c r="R13" i="82" s="1"/>
  <c r="P8" i="82"/>
  <c r="T8" i="82" s="1"/>
  <c r="N8" i="82"/>
  <c r="R8" i="82" s="1"/>
  <c r="N16" i="82"/>
  <c r="R16" i="82" s="1"/>
  <c r="P16" i="82"/>
  <c r="T16" i="82" s="1"/>
  <c r="N8" i="83"/>
  <c r="R8" i="83" s="1"/>
  <c r="U8" i="83" s="1"/>
  <c r="V8" i="83" s="1"/>
  <c r="L24" i="68"/>
  <c r="M24" i="68" s="1"/>
  <c r="N24" i="68" s="1"/>
  <c r="R24" i="68" s="1"/>
  <c r="U24" i="68" s="1"/>
  <c r="V24" i="68" s="1"/>
  <c r="N11" i="68"/>
  <c r="R11" i="68" s="1"/>
  <c r="N16" i="68"/>
  <c r="R16" i="68" s="1"/>
  <c r="U16" i="68" s="1"/>
  <c r="V16" i="68" s="1"/>
  <c r="T11" i="68"/>
  <c r="P15" i="68"/>
  <c r="T15" i="68" s="1"/>
  <c r="U15" i="68" s="1"/>
  <c r="V15" i="68" s="1"/>
  <c r="R12" i="92"/>
  <c r="V12" i="92" s="1"/>
  <c r="P12" i="92"/>
  <c r="T12" i="92" s="1"/>
  <c r="P9" i="92"/>
  <c r="T9" i="92" s="1"/>
  <c r="W9" i="92" s="1"/>
  <c r="X9" i="92" s="1"/>
  <c r="P15" i="92"/>
  <c r="T15" i="92" s="1"/>
  <c r="W15" i="92" s="1"/>
  <c r="X15" i="92" s="1"/>
  <c r="P14" i="92"/>
  <c r="T14" i="92" s="1"/>
  <c r="S17" i="70"/>
  <c r="V17" i="70" s="1"/>
  <c r="W17" i="70" s="1"/>
  <c r="P26" i="92"/>
  <c r="T26" i="92" s="1"/>
  <c r="R26" i="92"/>
  <c r="V26" i="92" s="1"/>
  <c r="N21" i="92"/>
  <c r="O21" i="92" s="1"/>
  <c r="P21" i="92" s="1"/>
  <c r="T21" i="92" s="1"/>
  <c r="W21" i="92" s="1"/>
  <c r="X21" i="92" s="1"/>
  <c r="W22" i="92"/>
  <c r="X22" i="92" s="1"/>
  <c r="W29" i="92"/>
  <c r="X29" i="92" s="1"/>
  <c r="P8" i="92"/>
  <c r="O9" i="89"/>
  <c r="S9" i="89" s="1"/>
  <c r="M9" i="89"/>
  <c r="Q9" i="89" s="1"/>
  <c r="O21" i="88"/>
  <c r="S21" i="88" s="1"/>
  <c r="M21" i="88"/>
  <c r="Q21" i="88" s="1"/>
  <c r="T21" i="88" s="1"/>
  <c r="U21" i="88" s="1"/>
  <c r="M16" i="89"/>
  <c r="Q16" i="89" s="1"/>
  <c r="T16" i="89" s="1"/>
  <c r="U16" i="89" s="1"/>
  <c r="T16" i="81"/>
  <c r="U16" i="81" s="1"/>
  <c r="N12" i="83"/>
  <c r="R12" i="83" s="1"/>
  <c r="P12" i="83"/>
  <c r="T12" i="83" s="1"/>
  <c r="M8" i="89"/>
  <c r="Q8" i="89" s="1"/>
  <c r="T8" i="89" s="1"/>
  <c r="U8" i="89" s="1"/>
  <c r="O11" i="89"/>
  <c r="S11" i="89" s="1"/>
  <c r="M11" i="89"/>
  <c r="Q11" i="89" s="1"/>
  <c r="M15" i="88"/>
  <c r="Q15" i="88" s="1"/>
  <c r="O15" i="88"/>
  <c r="S15" i="88" s="1"/>
  <c r="P14" i="82"/>
  <c r="T14" i="82" s="1"/>
  <c r="N14" i="82"/>
  <c r="R14" i="82" s="1"/>
  <c r="O12" i="81"/>
  <c r="S12" i="81" s="1"/>
  <c r="M12" i="81"/>
  <c r="Q12" i="81" s="1"/>
  <c r="T12" i="81" s="1"/>
  <c r="U12" i="81" s="1"/>
  <c r="M18" i="88"/>
  <c r="Q18" i="88" s="1"/>
  <c r="O18" i="88"/>
  <c r="S18" i="88" s="1"/>
  <c r="S20" i="87"/>
  <c r="T20" i="87" s="1"/>
  <c r="M17" i="81"/>
  <c r="Q17" i="81" s="1"/>
  <c r="O17" i="81"/>
  <c r="S17" i="81" s="1"/>
  <c r="J19" i="87"/>
  <c r="K19" i="87" s="1"/>
  <c r="L19" i="87" s="1"/>
  <c r="P19" i="87" s="1"/>
  <c r="S19" i="87" s="1"/>
  <c r="T19" i="87" s="1"/>
  <c r="K11" i="84"/>
  <c r="L11" i="84" s="1"/>
  <c r="T8" i="88"/>
  <c r="M47" i="70"/>
  <c r="N47" i="70" s="1"/>
  <c r="M24" i="70"/>
  <c r="N24" i="70" s="1"/>
  <c r="O24" i="70" s="1"/>
  <c r="S24" i="70" s="1"/>
  <c r="V24" i="70" s="1"/>
  <c r="W24" i="70" s="1"/>
  <c r="J17" i="87"/>
  <c r="K17" i="87" s="1"/>
  <c r="K12" i="89"/>
  <c r="L12" i="89" s="1"/>
  <c r="K10" i="84"/>
  <c r="L10" i="84" s="1"/>
  <c r="M10" i="84" s="1"/>
  <c r="Q10" i="84" s="1"/>
  <c r="T10" i="84" s="1"/>
  <c r="U10" i="84" s="1"/>
  <c r="M49" i="70"/>
  <c r="N49" i="70" s="1"/>
  <c r="K11" i="86"/>
  <c r="L11" i="86" s="1"/>
  <c r="M11" i="86" s="1"/>
  <c r="K10" i="89"/>
  <c r="L10" i="89" s="1"/>
  <c r="K8" i="86"/>
  <c r="L8" i="86" s="1"/>
  <c r="M8" i="86" s="1"/>
  <c r="K18" i="89"/>
  <c r="L18" i="89" s="1"/>
  <c r="M18" i="89" s="1"/>
  <c r="Q18" i="89" s="1"/>
  <c r="T18" i="89" s="1"/>
  <c r="U18" i="89" s="1"/>
  <c r="V15" i="70" l="1"/>
  <c r="W15" i="70" s="1"/>
  <c r="W12" i="92"/>
  <c r="X12" i="92" s="1"/>
  <c r="M19" i="89"/>
  <c r="Q19" i="89" s="1"/>
  <c r="M22" i="89"/>
  <c r="Q22" i="89" s="1"/>
  <c r="T22" i="89" s="1"/>
  <c r="U22" i="89" s="1"/>
  <c r="J224" i="91"/>
  <c r="U8" i="88"/>
  <c r="T39" i="84"/>
  <c r="U39" i="84" s="1"/>
  <c r="N12" i="87"/>
  <c r="R12" i="87" s="1"/>
  <c r="L12" i="87"/>
  <c r="P12" i="87" s="1"/>
  <c r="S12" i="87" s="1"/>
  <c r="T12" i="87" s="1"/>
  <c r="W14" i="92"/>
  <c r="X14" i="92" s="1"/>
  <c r="U13" i="82"/>
  <c r="V13" i="82" s="1"/>
  <c r="P25" i="68"/>
  <c r="T25" i="68" s="1"/>
  <c r="T17" i="81"/>
  <c r="U17" i="81" s="1"/>
  <c r="U11" i="82"/>
  <c r="V11" i="82" s="1"/>
  <c r="V29" i="70"/>
  <c r="W29" i="70" s="1"/>
  <c r="V19" i="70"/>
  <c r="W19" i="70" s="1"/>
  <c r="Q42" i="70"/>
  <c r="U42" i="70" s="1"/>
  <c r="T28" i="84"/>
  <c r="U28" i="84" s="1"/>
  <c r="U11" i="68"/>
  <c r="V11" i="68" s="1"/>
  <c r="N16" i="83"/>
  <c r="R16" i="83" s="1"/>
  <c r="U16" i="83" s="1"/>
  <c r="V16" i="83" s="1"/>
  <c r="V42" i="70"/>
  <c r="W42" i="70" s="1"/>
  <c r="V16" i="70"/>
  <c r="W16" i="70" s="1"/>
  <c r="P26" i="68"/>
  <c r="T26" i="68" s="1"/>
  <c r="U26" i="68" s="1"/>
  <c r="V26" i="68" s="1"/>
  <c r="T16" i="84"/>
  <c r="U16" i="84" s="1"/>
  <c r="V40" i="70"/>
  <c r="W40" i="70" s="1"/>
  <c r="V21" i="70"/>
  <c r="W21" i="70" s="1"/>
  <c r="T13" i="89"/>
  <c r="U13" i="89" s="1"/>
  <c r="U16" i="82"/>
  <c r="V16" i="82" s="1"/>
  <c r="U8" i="82"/>
  <c r="V8" i="82" s="1"/>
  <c r="T8" i="92"/>
  <c r="W8" i="92" s="1"/>
  <c r="X8" i="92" s="1"/>
  <c r="W26" i="92"/>
  <c r="X26" i="92" s="1"/>
  <c r="M10" i="89"/>
  <c r="Q10" i="89" s="1"/>
  <c r="O10" i="89"/>
  <c r="S10" i="89" s="1"/>
  <c r="L17" i="87"/>
  <c r="P17" i="87" s="1"/>
  <c r="N17" i="87"/>
  <c r="R17" i="87" s="1"/>
  <c r="M11" i="84"/>
  <c r="Q11" i="84" s="1"/>
  <c r="O11" i="84"/>
  <c r="S11" i="84" s="1"/>
  <c r="Q49" i="70"/>
  <c r="U49" i="70" s="1"/>
  <c r="O49" i="70"/>
  <c r="S49" i="70" s="1"/>
  <c r="V49" i="70" s="1"/>
  <c r="W49" i="70" s="1"/>
  <c r="T15" i="88"/>
  <c r="U15" i="88" s="1"/>
  <c r="O47" i="70"/>
  <c r="S47" i="70" s="1"/>
  <c r="Q47" i="70"/>
  <c r="U47" i="70" s="1"/>
  <c r="T18" i="88"/>
  <c r="U18" i="88" s="1"/>
  <c r="U14" i="82"/>
  <c r="V14" i="82" s="1"/>
  <c r="T11" i="89"/>
  <c r="U11" i="89" s="1"/>
  <c r="U12" i="83"/>
  <c r="V12" i="83" s="1"/>
  <c r="T19" i="89"/>
  <c r="U19" i="89" s="1"/>
  <c r="T9" i="89"/>
  <c r="U9" i="89" s="1"/>
  <c r="M12" i="89"/>
  <c r="Q12" i="89" s="1"/>
  <c r="O12" i="89"/>
  <c r="S12" i="89" s="1"/>
  <c r="U25" i="68" l="1"/>
  <c r="V25" i="68" s="1"/>
  <c r="T11" i="84"/>
  <c r="U11" i="84" s="1"/>
  <c r="T10" i="89"/>
  <c r="U10" i="89" s="1"/>
  <c r="S17" i="87"/>
  <c r="T17" i="87" s="1"/>
  <c r="T12" i="89"/>
  <c r="U12" i="89" s="1"/>
  <c r="V47" i="70"/>
  <c r="W47" i="70" s="1"/>
</calcChain>
</file>

<file path=xl/sharedStrings.xml><?xml version="1.0" encoding="utf-8"?>
<sst xmlns="http://schemas.openxmlformats.org/spreadsheetml/2006/main" count="1318" uniqueCount="436">
  <si>
    <t>Artikel</t>
  </si>
  <si>
    <t>Art.Nr.</t>
  </si>
  <si>
    <t>Massenberechnung für Angebotserstellung</t>
  </si>
  <si>
    <t>Sack</t>
  </si>
  <si>
    <t>Pos.</t>
  </si>
  <si>
    <t>Platte</t>
  </si>
  <si>
    <t>Eimer</t>
  </si>
  <si>
    <t>Platten</t>
  </si>
  <si>
    <t>Strohlehm</t>
  </si>
  <si>
    <t>Schwarz = Vorgaben</t>
  </si>
  <si>
    <t>Team:</t>
  </si>
  <si>
    <t>am:</t>
  </si>
  <si>
    <t>Anfrage vom:</t>
  </si>
  <si>
    <t>MASSENBERECHNUNG / STARTSEITE</t>
  </si>
  <si>
    <t>Rote Felder = Eintragen bzw. Überschreiben</t>
  </si>
  <si>
    <t>NUR HIER EINTRAGUNGEN VORNEHMEN!</t>
  </si>
  <si>
    <t>Länge</t>
  </si>
  <si>
    <t>Faktor</t>
  </si>
  <si>
    <t>Fläche</t>
  </si>
  <si>
    <t>Volumen</t>
  </si>
  <si>
    <t>Breite/Höhe</t>
  </si>
  <si>
    <t>Höhe/Tiefe</t>
  </si>
  <si>
    <t>Summen</t>
  </si>
  <si>
    <t>Lehmkleber 25 kg</t>
  </si>
  <si>
    <t>LUP getrock. 15 mm</t>
  </si>
  <si>
    <t>Dämmpl.Schr. L100</t>
  </si>
  <si>
    <t>06.012</t>
  </si>
  <si>
    <t>LP-Mineral 20 10 mm</t>
  </si>
  <si>
    <t>10.810</t>
  </si>
  <si>
    <t>10.113</t>
  </si>
  <si>
    <t>05.113</t>
  </si>
  <si>
    <t>m</t>
  </si>
  <si>
    <t>Anzahl Einheiten</t>
  </si>
  <si>
    <t>LUP getrock. 15 mm 25 kg</t>
  </si>
  <si>
    <t>Leichtlehm, Holz</t>
  </si>
  <si>
    <t>Leichtlehm, Blähton</t>
  </si>
  <si>
    <t>Händler:</t>
  </si>
  <si>
    <t>BV:</t>
  </si>
  <si>
    <t>Telefon:</t>
  </si>
  <si>
    <t>Email:</t>
  </si>
  <si>
    <t>Technische Beratung / Massenberechnung für Angebotserstellung</t>
  </si>
  <si>
    <t>Blaue bzw. graue Felder = berechnete Felder</t>
  </si>
  <si>
    <t>Notizen</t>
  </si>
  <si>
    <t>Putzträger</t>
  </si>
  <si>
    <t>Grundierungen, Vorbehandlungen</t>
  </si>
  <si>
    <t>Grundputze</t>
  </si>
  <si>
    <t>Putzräger</t>
  </si>
  <si>
    <t>Grundputz</t>
  </si>
  <si>
    <t>Oberputz</t>
  </si>
  <si>
    <t>Oberfläche</t>
  </si>
  <si>
    <t>Armierungslage</t>
  </si>
  <si>
    <t>Klebelage</t>
  </si>
  <si>
    <t>Ausgleichsputz</t>
  </si>
  <si>
    <t>LEHMSTEINE UND LEICHTLEHMSTEINE</t>
  </si>
  <si>
    <t>ERP-Nr.:</t>
  </si>
  <si>
    <t>34.020</t>
  </si>
  <si>
    <t>34.001</t>
  </si>
  <si>
    <t>13.410</t>
  </si>
  <si>
    <t>13.415</t>
  </si>
  <si>
    <t>05.201</t>
  </si>
  <si>
    <t>05.230</t>
  </si>
  <si>
    <t>05.010</t>
  </si>
  <si>
    <t>05.210</t>
  </si>
  <si>
    <t>05.036</t>
  </si>
  <si>
    <t>05.236</t>
  </si>
  <si>
    <t>Yosima Lehm-Designputz</t>
  </si>
  <si>
    <t>Yosima Lehm-Farbspachtel</t>
  </si>
  <si>
    <t>50. …</t>
  </si>
  <si>
    <t>Clayfix Lehm-Anstrich</t>
  </si>
  <si>
    <t>09.014</t>
  </si>
  <si>
    <t>05.022</t>
  </si>
  <si>
    <t>05.222</t>
  </si>
  <si>
    <t>10.122</t>
  </si>
  <si>
    <t>35.010</t>
  </si>
  <si>
    <t>Claytec verarbeitungsfertig</t>
  </si>
  <si>
    <t>Spachtel</t>
  </si>
  <si>
    <t>13.530/.531</t>
  </si>
  <si>
    <t>35.013</t>
  </si>
  <si>
    <t>Wickelstaken, Decke</t>
  </si>
  <si>
    <t>30.003</t>
  </si>
  <si>
    <t>Stk</t>
  </si>
  <si>
    <t>09.009</t>
  </si>
  <si>
    <t>35.120</t>
  </si>
  <si>
    <t>13.555</t>
  </si>
  <si>
    <t>35.115</t>
  </si>
  <si>
    <t>HFA N+F</t>
  </si>
  <si>
    <t>HFA maxi</t>
  </si>
  <si>
    <t>09.221</t>
  </si>
  <si>
    <t>09.226</t>
  </si>
  <si>
    <t>09.010</t>
  </si>
  <si>
    <t>Bekleidungsplatte</t>
  </si>
  <si>
    <t>05.001</t>
  </si>
  <si>
    <t>05.002</t>
  </si>
  <si>
    <t>10.110</t>
  </si>
  <si>
    <t>05.030</t>
  </si>
  <si>
    <t>35.140/100</t>
  </si>
  <si>
    <t>35.130/80</t>
  </si>
  <si>
    <t>35.150</t>
  </si>
  <si>
    <t>09.480</t>
  </si>
  <si>
    <t>HFA Beplankungen</t>
  </si>
  <si>
    <t>35.100</t>
  </si>
  <si>
    <t>35.110</t>
  </si>
  <si>
    <t>21.200</t>
  </si>
  <si>
    <t>21.300</t>
  </si>
  <si>
    <t>21.350</t>
  </si>
  <si>
    <t>21.400</t>
  </si>
  <si>
    <t>21.525</t>
  </si>
  <si>
    <t>00.050</t>
  </si>
  <si>
    <t>07.011</t>
  </si>
  <si>
    <t>07.015</t>
  </si>
  <si>
    <t>04.004</t>
  </si>
  <si>
    <t>30.002</t>
  </si>
  <si>
    <t>31.001</t>
  </si>
  <si>
    <t>03.040</t>
  </si>
  <si>
    <t>03.011</t>
  </si>
  <si>
    <t>07.013</t>
  </si>
  <si>
    <t>07.004</t>
  </si>
  <si>
    <t>06.003</t>
  </si>
  <si>
    <t>13.425</t>
  </si>
  <si>
    <t>13.420</t>
  </si>
  <si>
    <t>13.435</t>
  </si>
  <si>
    <t>13.430</t>
  </si>
  <si>
    <t>05.012</t>
  </si>
  <si>
    <t>10.112</t>
  </si>
  <si>
    <t>40. …</t>
  </si>
  <si>
    <t>19. …</t>
  </si>
  <si>
    <t>30.001</t>
  </si>
  <si>
    <t>Holzwerk stets übermessen, ca. 20% Abzug, wenn gewünscht</t>
  </si>
  <si>
    <t>05.810</t>
  </si>
  <si>
    <t>09.015</t>
  </si>
  <si>
    <t>10.130</t>
  </si>
  <si>
    <t>05.032</t>
  </si>
  <si>
    <t>35.011</t>
  </si>
  <si>
    <t>35.014</t>
  </si>
  <si>
    <t>09.540</t>
  </si>
  <si>
    <t>09.560</t>
  </si>
  <si>
    <t>Art.-Nr.</t>
  </si>
  <si>
    <t>UK Raster</t>
  </si>
  <si>
    <t>Schrauben/Platte</t>
  </si>
  <si>
    <t>Schrauben/m2</t>
  </si>
  <si>
    <t>Faktor Aufrundung</t>
  </si>
  <si>
    <t>m2 je Gebinde</t>
  </si>
  <si>
    <t>Platten/m2</t>
  </si>
  <si>
    <t>Breite m</t>
  </si>
  <si>
    <t>Länge m</t>
  </si>
  <si>
    <t>Gebinde</t>
  </si>
  <si>
    <t>Claytec HFA maxi, Schrauben 100 Stk</t>
  </si>
  <si>
    <t>HFD Innendämmplatte D ..,Schrauben, Dübel, Teller 100 Stk</t>
  </si>
  <si>
    <t>Korkdämmplatte (CELLCO) D ..,Schrauben, Dübel, Teller 100 Stk</t>
  </si>
  <si>
    <t>HFD Innendämmplatte D ..,Schrauben L80 200 Stk</t>
  </si>
  <si>
    <t>Korkdämmplatte (CELLCO) D ..,Schrauben L80 200 Stk</t>
  </si>
  <si>
    <t>m2/Platte</t>
  </si>
  <si>
    <t>09.510</t>
  </si>
  <si>
    <t xml:space="preserve">CLAYTEC GmbH &amp; Co. KG - Baustoffe aus Lehm / Nettetaler Straße 113, 41751 Viersen, </t>
  </si>
  <si>
    <t>CLAYTEC GmbH &amp; Co. KG - Baustoffe aus Lehm / Nettetaler Straße 113, 41751 Viersen</t>
  </si>
  <si>
    <t>35.140/120</t>
  </si>
  <si>
    <t>35.130/100</t>
  </si>
  <si>
    <t>35.140/140</t>
  </si>
  <si>
    <t>35.130/120</t>
  </si>
  <si>
    <t>13.005</t>
  </si>
  <si>
    <t>13.105</t>
  </si>
  <si>
    <t>ggf. Objekt:</t>
  </si>
  <si>
    <t>Kommission</t>
  </si>
  <si>
    <t>ggf. Handwerker:</t>
  </si>
  <si>
    <t>ggf. Architekt:</t>
  </si>
  <si>
    <t>Kundenkontakt:</t>
  </si>
  <si>
    <t>ggf. Endverbr:</t>
  </si>
  <si>
    <r>
      <rPr>
        <sz val="12"/>
        <rFont val="Calibri"/>
        <family val="2"/>
      </rPr>
      <t xml:space="preserve">Prozentuale </t>
    </r>
    <r>
      <rPr>
        <b/>
        <sz val="12"/>
        <rFont val="Calibri"/>
        <family val="2"/>
      </rPr>
      <t xml:space="preserve">Abzüge </t>
    </r>
    <r>
      <rPr>
        <sz val="12"/>
        <rFont val="Calibri"/>
        <family val="2"/>
      </rPr>
      <t xml:space="preserve">oder </t>
    </r>
    <r>
      <rPr>
        <b/>
        <sz val="12"/>
        <rFont val="Calibri"/>
        <family val="2"/>
      </rPr>
      <t>Zuschläge</t>
    </r>
    <r>
      <rPr>
        <sz val="12"/>
        <rFont val="Calibri"/>
        <family val="2"/>
      </rPr>
      <t xml:space="preserve"> gemäß den CLAYTEC Arbeitsblättern sind </t>
    </r>
    <r>
      <rPr>
        <b/>
        <sz val="12"/>
        <rFont val="Calibri"/>
        <family val="2"/>
      </rPr>
      <t xml:space="preserve">nicht </t>
    </r>
    <r>
      <rPr>
        <sz val="12"/>
        <rFont val="Calibri"/>
        <family val="2"/>
      </rPr>
      <t>eingerechnet.</t>
    </r>
  </si>
  <si>
    <t>YOSIMA, CLAYFIX, verabeitungsfertige Lehmfarbe</t>
  </si>
  <si>
    <t>Lehmbauplatten Beplankungen</t>
  </si>
  <si>
    <t>Lehmbauplatten und HFA Bekleidungen</t>
  </si>
  <si>
    <t>Lehmputz</t>
  </si>
  <si>
    <t>Fachwerk, Flechtwerk und Bewurf</t>
  </si>
  <si>
    <t>Fachwerk, Lehmsteine</t>
  </si>
  <si>
    <t>Kalkputz</t>
  </si>
  <si>
    <t>Innendämmung Leichtlehm und Leichtlehmsteine</t>
  </si>
  <si>
    <t>Innendämmung HFD-Platten</t>
  </si>
  <si>
    <t>Lehmstein-Mauerwerk</t>
  </si>
  <si>
    <t>Dieses Blatt ist eine Hilfe für die Berechnung von Flächen und Volumina.</t>
  </si>
  <si>
    <t>Dieses Blatt dient der Information zum Bedarf von Befestigungsmitteln</t>
  </si>
  <si>
    <t xml:space="preserve">Unterpos. 
Zusätze </t>
  </si>
  <si>
    <t>Pos.
LV (ggf.)</t>
  </si>
  <si>
    <t>Pos. 
CLAYTEC</t>
  </si>
  <si>
    <r>
      <t xml:space="preserve">In der Spalte B </t>
    </r>
    <r>
      <rPr>
        <b/>
        <sz val="12"/>
        <rFont val="Calibri"/>
        <family val="2"/>
      </rPr>
      <t>Pos. CLAYTEC</t>
    </r>
    <r>
      <rPr>
        <sz val="12"/>
        <rFont val="Calibri"/>
        <family val="2"/>
      </rPr>
      <t xml:space="preserve"> wird die Positionsnummer eingebenen, die im CLAYTEC Angebot erscheinen soll, hier wird die Reihenfolge der Pos. bestimmt.</t>
    </r>
  </si>
  <si>
    <r>
      <t xml:space="preserve">In der Spalte D </t>
    </r>
    <r>
      <rPr>
        <b/>
        <sz val="12"/>
        <rFont val="Calibri"/>
        <family val="2"/>
      </rPr>
      <t xml:space="preserve">Pos. LV (ggf.) </t>
    </r>
    <r>
      <rPr>
        <sz val="12"/>
        <rFont val="Calibri"/>
        <family val="2"/>
      </rPr>
      <t>können die Pos. ggf. vorliegender LV eingetragen werden, um die Zurordnung zu dokumentieren.</t>
    </r>
  </si>
  <si>
    <r>
      <t xml:space="preserve">Im Tabellenblatt </t>
    </r>
    <r>
      <rPr>
        <b/>
        <sz val="12"/>
        <rFont val="Calibri"/>
        <family val="2"/>
      </rPr>
      <t xml:space="preserve">ZUSAMMENSTELLUNG </t>
    </r>
    <r>
      <rPr>
        <sz val="12"/>
        <rFont val="Calibri"/>
        <family val="2"/>
      </rPr>
      <t>werden die Eingaben zusammengefasst und nach Pos. Reihenfolge sortiert.</t>
    </r>
  </si>
  <si>
    <t>Fläche m²</t>
  </si>
  <si>
    <t>Big-Bag</t>
  </si>
  <si>
    <t>Beutel</t>
  </si>
  <si>
    <t>aufger.</t>
  </si>
  <si>
    <t>+</t>
  </si>
  <si>
    <t>Rest</t>
  </si>
  <si>
    <t>ganze P.</t>
  </si>
  <si>
    <t>Einheiten</t>
  </si>
  <si>
    <t>m² /Einheit</t>
  </si>
  <si>
    <t>Rolle</t>
  </si>
  <si>
    <t>Karton</t>
  </si>
  <si>
    <t>Einh.
ERP</t>
  </si>
  <si>
    <t>Dicke mm</t>
  </si>
  <si>
    <t>gewählt
Stückzahl</t>
  </si>
  <si>
    <t>10.2..</t>
  </si>
  <si>
    <t>Lehm-Farbputz grob</t>
  </si>
  <si>
    <t>Decke</t>
  </si>
  <si>
    <t>Wand</t>
  </si>
  <si>
    <t>Lemix Platte D22 Wand, Schrauben 100 Stk</t>
  </si>
  <si>
    <t>Lemix Platte D22 Decke, D16 Wand/Decke, Schrauben 100 Stk</t>
  </si>
  <si>
    <t>Claytec HFA N+F D20 Wand, Schrauben 100 Stk</t>
  </si>
  <si>
    <t>Claytec HFA N+F D20 Decke Schrauben 100 Stk</t>
  </si>
  <si>
    <t>Bund</t>
  </si>
  <si>
    <t>Lehm-Mauermörtel leicht =&gt; NF 11,5 cm</t>
  </si>
  <si>
    <t>Lehm-Mauermörtel leicht =&gt; 2DF 11,5 cm</t>
  </si>
  <si>
    <t>Lehm-Mauermörtel leicht =&gt; 3DF 17,5 cm</t>
  </si>
  <si>
    <t>Stein</t>
  </si>
  <si>
    <t>Lehmstein leicht NF 1200, Q1, D 11,5 cm, 416/Pal.</t>
  </si>
  <si>
    <t>Lehmstein leicht NF 1200, Q2, D 11,5 cm, 416/Pal.</t>
  </si>
  <si>
    <t>Lehmstein leicht 2DF 900, D 11,5 cm, 350/Pal</t>
  </si>
  <si>
    <t>Lehmstein leicht 3DF 900, D 17,5 cm, 240/Pal</t>
  </si>
  <si>
    <t>Lehmstein schwer NF 1850, 312/Pal.</t>
  </si>
  <si>
    <t>Lehmstein schwer 2DF 2200, 168/Pal.</t>
  </si>
  <si>
    <t>Lehmstein schwer NF 1800 (Grünling), 336/Pal.</t>
  </si>
  <si>
    <t>Lehmstein schwer 2DF 1600 (Grünling), 224/Pal.</t>
  </si>
  <si>
    <t>07.018</t>
  </si>
  <si>
    <t>07.021</t>
  </si>
  <si>
    <t>05.020</t>
  </si>
  <si>
    <t>05.220</t>
  </si>
  <si>
    <t>Wanddicke</t>
  </si>
  <si>
    <t>Wandicken</t>
  </si>
  <si>
    <t>Dreiecksleisten, Lärche, Bund 12 x 2,0 m</t>
  </si>
  <si>
    <t>Weidenruten, Bund 40 x 2,7 m</t>
  </si>
  <si>
    <t>Eichenstaken scharfkantig, Geflecht</t>
  </si>
  <si>
    <t>Eichenstaken scharfkantig, Spaliere</t>
  </si>
  <si>
    <t>Eichenstaken scharfkantig, Decken</t>
  </si>
  <si>
    <t>Eichenstaken abgeschrägt, Geflecht</t>
  </si>
  <si>
    <t>Eichenstaken abgeschrägt, Spaliere</t>
  </si>
  <si>
    <t>Eichenstaken abgeschrägt, Decken</t>
  </si>
  <si>
    <t>gewählt =
Einheiten ERP</t>
  </si>
  <si>
    <t>LUP erdf. 15 mm, 1,0 t</t>
  </si>
  <si>
    <t>Dämmpl.-Dübel L 100, 100/Karton</t>
  </si>
  <si>
    <t>Dämmpl.-Schrauben L 80, 200/Karton</t>
  </si>
  <si>
    <t>Dämmpl.-Isolierteller L 100/Karton</t>
  </si>
  <si>
    <t>Dämmpl.-Dübel L 120, 100/Karton</t>
  </si>
  <si>
    <t>Dämmpl.-Schrauben L 100, 100/Karton</t>
  </si>
  <si>
    <t>Dämmpl.-Dübel L 140, 100/Karton</t>
  </si>
  <si>
    <t>Dämmpl.-Schrauben L 120, 100/Karton</t>
  </si>
  <si>
    <t>LUP erdf. 15 mm, 0,5 t</t>
  </si>
  <si>
    <t>Dämmplatten</t>
  </si>
  <si>
    <t>Korkdämmplatte (CELLCO) D40, 112/Pal</t>
  </si>
  <si>
    <t>Korkdämmplatte (CELLCO) D60, 70/Pal</t>
  </si>
  <si>
    <t>09.445</t>
  </si>
  <si>
    <t>09.465</t>
  </si>
  <si>
    <t>09.485</t>
  </si>
  <si>
    <t>HFD Innendämmplatte D40, 84/Pal</t>
  </si>
  <si>
    <t>HFD Innendämmplatte D60, 57/Pal</t>
  </si>
  <si>
    <t>HFD Innendämmplatte D80, 42/Pal</t>
  </si>
  <si>
    <t>Leichtlehmsteinmauerwerk</t>
  </si>
  <si>
    <t>Leichtlehm</t>
  </si>
  <si>
    <t>Lehm-Mauermörtel leicht, Schalenfuge</t>
  </si>
  <si>
    <t>BBgs</t>
  </si>
  <si>
    <t>Stck</t>
  </si>
  <si>
    <t>* Sonderprodukt, nur für bestimmte Verwendungen</t>
  </si>
  <si>
    <t>HÄ / HW / ARCH / EV:</t>
  </si>
  <si>
    <t>ggf. abgest. mit Kunde, Name:</t>
  </si>
  <si>
    <t>ggf. Rabattempfehlung:</t>
  </si>
  <si>
    <t xml:space="preserve">13.412 </t>
  </si>
  <si>
    <t>Grundierung DIE WEISSE</t>
  </si>
  <si>
    <t>Grundierung DIE GELBE</t>
  </si>
  <si>
    <t>Yosima L-Dp, 20 kg-Eimer, 32/Pal</t>
  </si>
  <si>
    <t>Clayfix Lehm-Anstrich 10 kg-Eimer</t>
  </si>
  <si>
    <t>Clayfix Lehm-Anstrich 1,5 kg-Beutel</t>
  </si>
  <si>
    <t xml:space="preserve">Rolle </t>
  </si>
  <si>
    <t>34.002</t>
  </si>
  <si>
    <t xml:space="preserve">13.405  </t>
  </si>
  <si>
    <t>Flasche</t>
  </si>
  <si>
    <t>L-Up 25 kg-Sack, 48/Pal</t>
  </si>
  <si>
    <t>Lp-Mineral 20 25 kg-Sack, 48/Pal</t>
  </si>
  <si>
    <t>Bewehrung</t>
  </si>
  <si>
    <t xml:space="preserve">Grund- und Deckputze </t>
  </si>
  <si>
    <t>Oberputze grob und fein</t>
  </si>
  <si>
    <t>L-OP fein 06 25 kg-Sack, 48/Pal</t>
  </si>
  <si>
    <t>Lehm-Farbputz grob 25 kg-Sack, 48/Pal</t>
  </si>
  <si>
    <t>ggf. Farbton
oder Art.-Nr.</t>
  </si>
  <si>
    <t>ggf. Zuschlag
oder Art.-Nr.</t>
  </si>
  <si>
    <t>Lehm-Fugenfüller</t>
  </si>
  <si>
    <t>Trockenbauband</t>
  </si>
  <si>
    <t>35.071./.072</t>
  </si>
  <si>
    <t>Claytec HFA N+F D20, 112/Pal</t>
  </si>
  <si>
    <t>Lehmklebe- und Armiermörtel 25 kg-Sack, 48/Pal</t>
  </si>
  <si>
    <t>HFA dünn, 276/Pal</t>
  </si>
  <si>
    <t>ggf. Klebelage</t>
  </si>
  <si>
    <t>00.051</t>
  </si>
  <si>
    <t>Dreiecksleisten, Eiche, Bund 12 x 2,0 m</t>
  </si>
  <si>
    <r>
      <t xml:space="preserve">Claytec Lehmfarbe, 10 l-Eimer,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</si>
  <si>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Lehmfarbe, 10 l-Eimer 40/Pal </t>
    </r>
    <r>
      <rPr>
        <vertAlign val="superscript"/>
        <sz val="12"/>
        <color indexed="10"/>
        <rFont val="Calibri"/>
        <family val="2"/>
      </rPr>
      <t>2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</si>
  <si>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</si>
  <si>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2</t>
    </r>
  </si>
  <si>
    <t>Schilfplatten</t>
  </si>
  <si>
    <t>Schilfrohr-Leichtbauplatte D20, 50/Pal</t>
  </si>
  <si>
    <t>Schilfrohr-Leichtbauplatte D50, 50/Pal</t>
  </si>
  <si>
    <t>34.010</t>
  </si>
  <si>
    <t>Für Wickelstaken nicht Fläche m2, sondern lfm. Deckenfelder gesamt eingeben</t>
  </si>
  <si>
    <t>Eim.</t>
  </si>
  <si>
    <t>Btl.</t>
  </si>
  <si>
    <t>Mengen-
einheit ERP
ERP</t>
  </si>
  <si>
    <t>ERP</t>
  </si>
  <si>
    <t>Kann.</t>
  </si>
  <si>
    <t>Fl.</t>
  </si>
  <si>
    <t xml:space="preserve">13.400  </t>
  </si>
  <si>
    <t>Roll</t>
  </si>
  <si>
    <t>Pckg</t>
  </si>
  <si>
    <t>13.520/.521</t>
  </si>
  <si>
    <t>lfdm</t>
  </si>
  <si>
    <t>In den folgenden Zeilen werden die allgemeinen Daten der Anfrage erfasst, sie erscheinen auch auf dem Tabellenblatt ZUSAMMENSTELLUNG</t>
  </si>
  <si>
    <t>Grund. DIE GELBE 5 l-Eimer</t>
  </si>
  <si>
    <t>Grund. DIE GELBE 10 l-Eimer</t>
  </si>
  <si>
    <t>Yosima L-Dp, 500 kg-Big-Bag</t>
  </si>
  <si>
    <t>Grund. DIE WEISSE 10 l-Eimer</t>
  </si>
  <si>
    <t>Grund. DIE WEISSE  5 l-Eimer</t>
  </si>
  <si>
    <t>Grund. DIE WEISSE 1 l-Eimer</t>
  </si>
  <si>
    <t>Yosima L-Fs Eimer 5 kg-Eimer</t>
  </si>
  <si>
    <t>Yosima L-Fs 1 kg-Beutel</t>
  </si>
  <si>
    <t>L-Op f 06 800 kg-Big-Bag</t>
  </si>
  <si>
    <t>L-Op f 06 25 kg-Sack, 48/Pal</t>
  </si>
  <si>
    <t>Schilfrohrgewebe B 2,0 m, 5 m-Rolle</t>
  </si>
  <si>
    <t>Tiefengrund und Festiger 10 l-Kanister</t>
  </si>
  <si>
    <t>Tiefengrund und Festiger 1 l-Flasche, 6/Karton</t>
  </si>
  <si>
    <t>L-Up erdfeucht 1 t-Big-Bag als Vorspritz</t>
  </si>
  <si>
    <t>L-Up erdfeucht 1 t-Big-Bag als Schlämme</t>
  </si>
  <si>
    <t>L-Up erdfeucht 0,5 t-Big-Bag</t>
  </si>
  <si>
    <t>L-Up erdfeucht 1,0 t-Big-Bag</t>
  </si>
  <si>
    <t>L-Up trocken 1,0 t-Big-Bag</t>
  </si>
  <si>
    <t>Lehm-Dämmputz leicht 0,45 t-Big-Bag</t>
  </si>
  <si>
    <t>Lehm-Dämmputz leicht 0,9 t-Big-Bag</t>
  </si>
  <si>
    <t>Jutegewebe  50 m-Rolle</t>
  </si>
  <si>
    <t>Grundierung DIE WEISSE 10 l-Eimer</t>
  </si>
  <si>
    <t>Grundierung DIE WEISSE  5 l-Eimer</t>
  </si>
  <si>
    <t>Grundierung DIE WEISSE 1 l-Eimer</t>
  </si>
  <si>
    <t>Grundierung DIE GELBE 10 l-Eimer</t>
  </si>
  <si>
    <t>Grundierung DIE GELBE 5 l-Eimer</t>
  </si>
  <si>
    <t>Grundierung DIE ROTE 10 l-Eimer</t>
  </si>
  <si>
    <t>Grundierung DIE ROTE 5 l-Eimer</t>
  </si>
  <si>
    <t>Lehmklebe- und Armierm. 25 kg-Sack, 48/Pal</t>
  </si>
  <si>
    <t>Lp-Mineral 20 erdfeucht 1,0 t-Big-Bag</t>
  </si>
  <si>
    <t>Lp-Mineral 20 erdfeucht 10,5 t-Big-Bag</t>
  </si>
  <si>
    <t>Lp-Mineral 20 trocken 1,0 t-Big-Bag</t>
  </si>
  <si>
    <t>Lp SanReMo 800 kg-Big-Bag</t>
  </si>
  <si>
    <t>Lp SanReMo 25 kg-Sack, 48/Pal</t>
  </si>
  <si>
    <t>L-Op grob erdfeucht 1,0 t-Big-Bag</t>
  </si>
  <si>
    <t>L-Op grob erdfeucht 0,5 t-Big-Bag</t>
  </si>
  <si>
    <t>L-Op grob trocken 1,0 t-Big-Bag</t>
  </si>
  <si>
    <t>L-Op grob 25 kg-Sack, 48/Pal</t>
  </si>
  <si>
    <t>L-OP fein 06 800 kg-Big-Bag</t>
  </si>
  <si>
    <t xml:space="preserve">Lehmfüll- und Flächensp. 10 kg-Eimer, 33/Pal </t>
  </si>
  <si>
    <t>Kanister</t>
  </si>
  <si>
    <t>Trockenbauband B 50 mm / 75 mm, 25 m-Rolle</t>
  </si>
  <si>
    <t>Glasgewebe 65, 100 m-Rolle</t>
  </si>
  <si>
    <t>Glasgewebe 65, 35 m-Rolle</t>
  </si>
  <si>
    <t>Glasgewebe 112, 100 m-Rolle</t>
  </si>
  <si>
    <t>Glasgewebe 112, 35 m-Rolle</t>
  </si>
  <si>
    <t>Claytec HFA maxi, 45/Pal</t>
  </si>
  <si>
    <t>Mengen-
einheit ERP</t>
  </si>
  <si>
    <t>Korkplatte D10, 30/Paket</t>
  </si>
  <si>
    <r>
      <t>Klebelagen nur anbieten wenn wirklich benötigt! In der Regel keine Schrauben anbieten, die Platten werden meist geklammert. Bei Nachfrage ca. 120 Stk Lbp-Schrauben/m</t>
    </r>
    <r>
      <rPr>
        <vertAlign val="superscript"/>
        <sz val="12"/>
        <rFont val="Calibri"/>
        <family val="2"/>
      </rPr>
      <t>2</t>
    </r>
  </si>
  <si>
    <t>Lehmsteine</t>
  </si>
  <si>
    <t>Lehm-Mauermörtel</t>
  </si>
  <si>
    <t>gräfix 61 Kalk-Dünnschichtputz FEIN 30 kg-Sack, 40/Pal</t>
  </si>
  <si>
    <t>Edelstahl-Putzträgergewebe 5 m-Rolle</t>
  </si>
  <si>
    <t>Edelstahl-Fassadenschrauben 100 Stk-Karton</t>
  </si>
  <si>
    <t>gräfix 61 Kalk-Grundputz HAAR GROB 30 kg-Sack, 40/Pal</t>
  </si>
  <si>
    <r>
      <t xml:space="preserve">gräfix 61 Kalk-Grundputz 30 kg-Sack, 40/Pal </t>
    </r>
    <r>
      <rPr>
        <i/>
        <sz val="11"/>
        <color indexed="10"/>
        <rFont val="Calibri"/>
        <family val="2"/>
      </rPr>
      <t>*</t>
    </r>
  </si>
  <si>
    <r>
      <t xml:space="preserve">gräfix 66 K Kalk Putzglätte 30 kg-Sack, 40/Pal </t>
    </r>
    <r>
      <rPr>
        <i/>
        <sz val="11"/>
        <color indexed="10"/>
        <rFont val="Calibri"/>
        <family val="2"/>
      </rPr>
      <t>*</t>
    </r>
  </si>
  <si>
    <t>gräfix 680 Kalkfarbe 10 l-Eimer, 32/Pal</t>
  </si>
  <si>
    <t>Lehm-Fugenfüller 1,5 kg-Beutel</t>
  </si>
  <si>
    <r>
      <t>Lbp-Schrauben UK 500 mm (Wand) 100 Stk-Karton</t>
    </r>
    <r>
      <rPr>
        <sz val="12"/>
        <color indexed="60"/>
        <rFont val="Calibri"/>
        <family val="2"/>
      </rPr>
      <t>*</t>
    </r>
  </si>
  <si>
    <r>
      <t>Lbp-Schrauben UK 350 mm (Decke) 100 Stk-Karton</t>
    </r>
    <r>
      <rPr>
        <sz val="12"/>
        <color indexed="60"/>
        <rFont val="Calibri"/>
        <family val="2"/>
      </rPr>
      <t>*</t>
    </r>
  </si>
  <si>
    <r>
      <t>Lbp-Schrauben UK 625 mm (Wand) 100 Stk-Karton</t>
    </r>
    <r>
      <rPr>
        <sz val="12"/>
        <color indexed="60"/>
        <rFont val="Calibri"/>
        <family val="2"/>
      </rPr>
      <t>*</t>
    </r>
  </si>
  <si>
    <r>
      <t>Lbp-Schrauben  UK 469 mm (Decke) 100 Stk-Karton</t>
    </r>
    <r>
      <rPr>
        <sz val="12"/>
        <color indexed="60"/>
        <rFont val="Calibri"/>
        <family val="2"/>
      </rPr>
      <t>*</t>
    </r>
  </si>
  <si>
    <t>Flechtwerk und Bewurf</t>
  </si>
  <si>
    <t>TEAM / VERTRIEBSLEITUNG</t>
  </si>
  <si>
    <t>bearbeitet von (Kürzel):</t>
  </si>
  <si>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Lehmfarbe 33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/ Lehmstreichputz 28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auf glatten schwach saugfähigen Flächen wie z.B. Gipskartonplatten.</t>
    </r>
  </si>
  <si>
    <r>
      <t xml:space="preserve">Pro Bausystem gibt es ein Tabellenblatt. Die Liste umfasst 11 Tabellenblätter für die Eingabe. </t>
    </r>
    <r>
      <rPr>
        <b/>
        <sz val="12"/>
        <rFont val="Calibri"/>
        <family val="2"/>
      </rPr>
      <t>Beachten Sie alle Registerkarten (Reiter)!</t>
    </r>
  </si>
  <si>
    <r>
      <t>Fläche m</t>
    </r>
    <r>
      <rPr>
        <b/>
        <vertAlign val="superscript"/>
        <sz val="12"/>
        <color indexed="8"/>
        <rFont val="Calibri"/>
        <family val="2"/>
      </rPr>
      <t>2</t>
    </r>
  </si>
  <si>
    <r>
      <t xml:space="preserve">In der Spalte C </t>
    </r>
    <r>
      <rPr>
        <b/>
        <i/>
        <sz val="12"/>
        <rFont val="Calibri"/>
        <family val="2"/>
      </rPr>
      <t xml:space="preserve">ggf. Postionsart </t>
    </r>
    <r>
      <rPr>
        <sz val="12"/>
        <rFont val="Calibri"/>
        <family val="2"/>
      </rPr>
      <t xml:space="preserve">können von Normalpositionen abweichende Positionsarten eingetragen werden, gebräuchliche Postionsarten siehe z.B. https://www.bauprofessor.de/positionsarten/ </t>
    </r>
  </si>
  <si>
    <t>Lehmstein leicht 2DF 700, D 11,5 cm, 350/Pal</t>
  </si>
  <si>
    <t>Schilfrohrgewebe B 1,8 m, 20 m-Rolle</t>
  </si>
  <si>
    <t>Bemerkungen</t>
  </si>
  <si>
    <t>Schilfrohrgewebe B 1,8 m, 10 m-Rolle</t>
  </si>
  <si>
    <t>07.010</t>
  </si>
  <si>
    <t>Lehmstein schwer 2DF 2000, 212/Pal.</t>
  </si>
  <si>
    <t>07.032</t>
  </si>
  <si>
    <t>10.120</t>
  </si>
  <si>
    <t>Lehm-Mauermörtel =&gt; NF</t>
  </si>
  <si>
    <t>Lehm-Mauermörtel =&gt; 2DF</t>
  </si>
  <si>
    <t>Lehm-Mauermörtel =&gt; 3DF</t>
  </si>
  <si>
    <t>Lehmstein schwer 3DF 2000, 128/Pal.</t>
  </si>
  <si>
    <t>07.033</t>
  </si>
  <si>
    <t>09.100</t>
  </si>
  <si>
    <t>35.002</t>
  </si>
  <si>
    <t>Lehmbauplatte D22 solar Wand, Schrauben 100 Stk</t>
  </si>
  <si>
    <t>Lehmbauplatte D22 solar Decke, Schrauben 100 Stk</t>
  </si>
  <si>
    <r>
      <rPr>
        <vertAlign val="superscript"/>
        <sz val="12"/>
        <color indexed="10"/>
        <rFont val="Calibri"/>
        <family val="2"/>
      </rPr>
      <t xml:space="preserve">1 </t>
    </r>
    <r>
      <rPr>
        <sz val="12"/>
        <color indexed="10"/>
        <rFont val="Calibri"/>
        <family val="2"/>
      </rPr>
      <t xml:space="preserve">Lehmfarbe 18 m² / Lehmstreichputz 15 m² auf rauen stark saugfähigen Flächen wie z.B. Lehm Oberputz-fein 06. </t>
    </r>
  </si>
  <si>
    <r>
      <rPr>
        <vertAlign val="superscript"/>
        <sz val="12"/>
        <color rgb="FFC00000"/>
        <rFont val="Calibri"/>
        <family val="2"/>
        <scheme val="minor"/>
      </rPr>
      <t xml:space="preserve">2 </t>
    </r>
    <r>
      <rPr>
        <sz val="12"/>
        <color rgb="FFC00000"/>
        <rFont val="Calibri"/>
        <family val="2"/>
        <scheme val="minor"/>
      </rPr>
      <t>auch als 35.125 LBP-Schrauben 1.000/Karton verfügbar</t>
    </r>
  </si>
  <si>
    <r>
      <t>Lbp-Schrauben UK 62,5 cm ( Wand) 100 Stk-Karton</t>
    </r>
    <r>
      <rPr>
        <sz val="12"/>
        <color indexed="60"/>
        <rFont val="Calibri"/>
        <family val="2"/>
      </rPr>
      <t xml:space="preserve"> </t>
    </r>
    <r>
      <rPr>
        <vertAlign val="superscript"/>
        <sz val="12"/>
        <color rgb="FFFF0000"/>
        <rFont val="Calibri"/>
        <family val="2"/>
      </rPr>
      <t>1, 2</t>
    </r>
  </si>
  <si>
    <r>
      <t xml:space="preserve">Lbp-Schrauben UK 31,25 cm (Decke) 100 Stk-Karton </t>
    </r>
    <r>
      <rPr>
        <vertAlign val="superscript"/>
        <sz val="12"/>
        <color rgb="FFFF0000"/>
        <rFont val="Calibri"/>
        <family val="2"/>
        <scheme val="minor"/>
      </rPr>
      <t>1, 2</t>
    </r>
  </si>
  <si>
    <r>
      <t xml:space="preserve">Lemix-Schrauben UK 62,5 cm (D22 Wand) 100 Stk-Karton </t>
    </r>
    <r>
      <rPr>
        <vertAlign val="superscript"/>
        <sz val="12"/>
        <color rgb="FFFF0000"/>
        <rFont val="Calibri"/>
        <family val="2"/>
        <scheme val="minor"/>
      </rPr>
      <t>1</t>
    </r>
  </si>
  <si>
    <r>
      <t xml:space="preserve">Lemix-Schrauben UK 31,25 cm (D22 Decke, D16 Wand und Decke) 100 Stk-Karton </t>
    </r>
    <r>
      <rPr>
        <vertAlign val="superscript"/>
        <sz val="12"/>
        <color rgb="FFFF0000"/>
        <rFont val="Calibri"/>
        <family val="2"/>
        <scheme val="minor"/>
      </rPr>
      <t>1</t>
    </r>
  </si>
  <si>
    <r>
      <rPr>
        <vertAlign val="superscript"/>
        <sz val="12"/>
        <color rgb="FFC00000"/>
        <rFont val="Calibri"/>
        <family val="2"/>
        <scheme val="minor"/>
      </rPr>
      <t xml:space="preserve">1 </t>
    </r>
    <r>
      <rPr>
        <sz val="12"/>
        <color rgb="FFC00000"/>
        <rFont val="Calibri"/>
        <family val="2"/>
        <scheme val="minor"/>
      </rPr>
      <t>Die Mengenermittlung der Schrauben beinhaltet einen Zuschlag von 15% für die Befestigung von Zuschnitten etc., Menge bei Bedarf ggf. anpassen.</t>
    </r>
  </si>
  <si>
    <t xml:space="preserve">*Auch als 35.125 LBP-Schrauben 1.000/Karton verfügbar.  Die Mengenermittlung der Schrauben beinhaltet einen Zuschlag von 15% für die Befestigung von Zuschnitten etc., Menge bei Bedarf ggf. anpassen.
 </t>
  </si>
  <si>
    <t>Die Mengenermittlung der Befestigungsmittel (Dübel, Schrauben, Isolierteller) beinhaltet einen Zuschlag von 15% für die Befestigung von Zuschnitten etc., Menge bei Bedarf ggf. anpassen.</t>
  </si>
  <si>
    <t>Plt.</t>
  </si>
  <si>
    <t>Straße und HsNr.:</t>
  </si>
  <si>
    <t>PLZ:</t>
  </si>
  <si>
    <t>ORT:</t>
  </si>
  <si>
    <t>Land:</t>
  </si>
  <si>
    <t>Lieferform:</t>
  </si>
  <si>
    <t>80.002 Frachtkosten mit Entladung 1x</t>
  </si>
  <si>
    <t>80.005 Frachtkosten ohne Entladung 1x</t>
  </si>
  <si>
    <t>80.006 Selbstabholung 1x</t>
  </si>
  <si>
    <t>Firma/Name:</t>
  </si>
  <si>
    <t>Ansprechpartner:</t>
  </si>
  <si>
    <t>Lieferadresse</t>
  </si>
  <si>
    <t>09.017</t>
  </si>
  <si>
    <t>Schleusner Platte D22 Wand, Schrauben 100 Stk</t>
  </si>
  <si>
    <t>09.016</t>
  </si>
  <si>
    <t>In Zelle A42
Sortieren</t>
  </si>
  <si>
    <t>Menge</t>
  </si>
  <si>
    <t>Lehmbauplatte solar</t>
  </si>
  <si>
    <t>Lehmbauplatte schwer</t>
  </si>
  <si>
    <t>Lehmbauplatte schwer D22, 40/Pal</t>
  </si>
  <si>
    <t>Lehmbauplatte leicht</t>
  </si>
  <si>
    <t>Lehmbauplatte schwer D16, 60/Pal</t>
  </si>
  <si>
    <t>Stand 21.05.2026 UR</t>
  </si>
  <si>
    <t>Lehmbauplatte leicht D22, 64/Pal</t>
  </si>
  <si>
    <t>Lehmbauplatte solar D22, 50/Pal</t>
  </si>
  <si>
    <t>Lehm-Trockenputzplatte D16, 120/Pal</t>
  </si>
  <si>
    <t>Lehmbauplatte leicht D14, 80/Pal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</si>
</sst>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"/>
    <numFmt numFmtId="166" formatCode="dd/mm/yy;@"/>
    <numFmt numFmtId="167" formatCode="#,##0.0"/>
    <numFmt numFmtId="168" formatCode="0.000"/>
    <numFmt numFmtId="169" formatCode="#,##0.00\ _€"/>
    <numFmt numFmtId="170" formatCode="0.00000"/>
    <numFmt numFmtId="171" formatCode="0.000000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i/>
      <sz val="11"/>
      <color indexed="10"/>
      <name val="Calibri"/>
      <family val="2"/>
    </font>
    <font>
      <sz val="12"/>
      <color indexed="10"/>
      <name val="Calibri"/>
      <family val="2"/>
    </font>
    <font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2"/>
      <color indexed="60"/>
      <name val="Calibri"/>
      <family val="2"/>
    </font>
    <font>
      <i/>
      <sz val="10"/>
      <name val="Arial"/>
      <family val="2"/>
    </font>
    <font>
      <b/>
      <vertAlign val="superscript"/>
      <sz val="12"/>
      <color indexed="8"/>
      <name val="Calibri"/>
      <family val="2"/>
    </font>
    <font>
      <b/>
      <i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Arial"/>
      <family val="2"/>
    </font>
    <font>
      <vertAlign val="superscript"/>
      <sz val="12"/>
      <color rgb="FFFF0000"/>
      <name val="Calibri"/>
      <family val="2"/>
    </font>
    <font>
      <vertAlign val="superscript"/>
      <sz val="12"/>
      <color rgb="FFFF0000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rgb="FFC00000"/>
      </left>
      <right style="thick">
        <color theme="5"/>
      </right>
      <top style="thick">
        <color theme="5"/>
      </top>
      <bottom style="thick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mediumDashDot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mediumDashDot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1">
    <xf numFmtId="0" fontId="0" fillId="0" borderId="0" xfId="0"/>
    <xf numFmtId="4" fontId="14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/>
    </xf>
    <xf numFmtId="166" fontId="14" fillId="0" borderId="0" xfId="2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/>
    <xf numFmtId="0" fontId="0" fillId="2" borderId="0" xfId="0" applyFill="1"/>
    <xf numFmtId="0" fontId="14" fillId="2" borderId="0" xfId="0" applyFont="1" applyFill="1"/>
    <xf numFmtId="4" fontId="15" fillId="0" borderId="0" xfId="0" applyNumberFormat="1" applyFont="1" applyAlignment="1">
      <alignment horizontal="right" vertical="top"/>
    </xf>
    <xf numFmtId="0" fontId="15" fillId="2" borderId="2" xfId="0" applyFont="1" applyFill="1" applyBorder="1" applyAlignment="1">
      <alignment vertical="top" wrapText="1"/>
    </xf>
    <xf numFmtId="49" fontId="15" fillId="2" borderId="3" xfId="0" applyNumberFormat="1" applyFont="1" applyFill="1" applyBorder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4" fontId="14" fillId="0" borderId="0" xfId="0" applyNumberFormat="1" applyFont="1" applyAlignment="1">
      <alignment horizontal="right" vertical="top"/>
    </xf>
    <xf numFmtId="167" fontId="14" fillId="0" borderId="0" xfId="0" applyNumberFormat="1" applyFont="1" applyAlignment="1">
      <alignment vertical="top" wrapText="1"/>
    </xf>
    <xf numFmtId="166" fontId="14" fillId="0" borderId="0" xfId="2" applyNumberFormat="1" applyFont="1" applyFill="1" applyBorder="1" applyAlignment="1">
      <alignment horizontal="left" vertical="top"/>
    </xf>
    <xf numFmtId="49" fontId="14" fillId="0" borderId="0" xfId="0" applyNumberFormat="1" applyFont="1" applyAlignment="1">
      <alignment vertical="top"/>
    </xf>
    <xf numFmtId="49" fontId="14" fillId="2" borderId="3" xfId="0" applyNumberFormat="1" applyFont="1" applyFill="1" applyBorder="1" applyAlignment="1">
      <alignment vertical="top"/>
    </xf>
    <xf numFmtId="4" fontId="17" fillId="0" borderId="0" xfId="0" applyNumberFormat="1" applyFont="1" applyAlignment="1">
      <alignment vertical="top" wrapText="1"/>
    </xf>
    <xf numFmtId="49" fontId="14" fillId="2" borderId="4" xfId="0" applyNumberFormat="1" applyFont="1" applyFill="1" applyBorder="1" applyAlignment="1">
      <alignment vertical="top"/>
    </xf>
    <xf numFmtId="4" fontId="14" fillId="2" borderId="5" xfId="0" applyNumberFormat="1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/>
    </xf>
    <xf numFmtId="49" fontId="15" fillId="2" borderId="4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167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66" fontId="18" fillId="0" borderId="0" xfId="2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166" fontId="18" fillId="0" borderId="0" xfId="2" applyNumberFormat="1" applyFont="1" applyFill="1" applyBorder="1" applyAlignment="1">
      <alignment horizontal="left" vertical="top"/>
    </xf>
    <xf numFmtId="49" fontId="18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0" fontId="16" fillId="0" borderId="0" xfId="0" applyFont="1" applyAlignment="1">
      <alignment horizontal="right" vertical="top"/>
    </xf>
    <xf numFmtId="4" fontId="16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/>
    <xf numFmtId="0" fontId="14" fillId="3" borderId="0" xfId="0" applyFont="1" applyFill="1"/>
    <xf numFmtId="0" fontId="14" fillId="4" borderId="0" xfId="0" applyFont="1" applyFill="1"/>
    <xf numFmtId="49" fontId="14" fillId="3" borderId="0" xfId="0" applyNumberFormat="1" applyFont="1" applyFill="1" applyAlignment="1" applyProtection="1">
      <alignment vertical="top"/>
      <protection locked="0"/>
    </xf>
    <xf numFmtId="0" fontId="20" fillId="3" borderId="0" xfId="0" applyFont="1" applyFill="1" applyAlignment="1" applyProtection="1">
      <alignment vertical="top"/>
      <protection locked="0"/>
    </xf>
    <xf numFmtId="49" fontId="20" fillId="3" borderId="0" xfId="0" applyNumberFormat="1" applyFont="1" applyFill="1" applyAlignment="1" applyProtection="1">
      <alignment vertical="top"/>
      <protection locked="0"/>
    </xf>
    <xf numFmtId="4" fontId="21" fillId="3" borderId="0" xfId="0" applyNumberFormat="1" applyFont="1" applyFill="1" applyAlignment="1" applyProtection="1">
      <alignment vertical="top"/>
      <protection locked="0"/>
    </xf>
    <xf numFmtId="2" fontId="21" fillId="3" borderId="0" xfId="0" applyNumberFormat="1" applyFont="1" applyFill="1" applyAlignment="1" applyProtection="1">
      <alignment vertical="top"/>
      <protection locked="0"/>
    </xf>
    <xf numFmtId="49" fontId="14" fillId="3" borderId="3" xfId="0" applyNumberFormat="1" applyFont="1" applyFill="1" applyBorder="1" applyAlignment="1" applyProtection="1">
      <alignment vertical="top"/>
      <protection locked="0"/>
    </xf>
    <xf numFmtId="0" fontId="21" fillId="3" borderId="0" xfId="0" applyFont="1" applyFill="1" applyAlignment="1" applyProtection="1">
      <alignment vertical="top"/>
      <protection locked="0"/>
    </xf>
    <xf numFmtId="0" fontId="14" fillId="3" borderId="0" xfId="0" applyFont="1" applyFill="1" applyAlignment="1" applyProtection="1">
      <alignment vertical="top"/>
      <protection locked="0"/>
    </xf>
    <xf numFmtId="0" fontId="15" fillId="0" borderId="0" xfId="0" applyFont="1"/>
    <xf numFmtId="4" fontId="18" fillId="3" borderId="2" xfId="0" applyNumberFormat="1" applyFont="1" applyFill="1" applyBorder="1" applyAlignment="1" applyProtection="1">
      <alignment horizontal="right" vertical="top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vertical="top"/>
    </xf>
    <xf numFmtId="49" fontId="14" fillId="2" borderId="6" xfId="0" applyNumberFormat="1" applyFont="1" applyFill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4" fontId="17" fillId="2" borderId="3" xfId="0" applyNumberFormat="1" applyFont="1" applyFill="1" applyBorder="1" applyAlignment="1">
      <alignment vertical="top" wrapText="1"/>
    </xf>
    <xf numFmtId="4" fontId="14" fillId="2" borderId="4" xfId="0" applyNumberFormat="1" applyFont="1" applyFill="1" applyBorder="1" applyAlignment="1">
      <alignment vertical="top"/>
    </xf>
    <xf numFmtId="4" fontId="14" fillId="2" borderId="3" xfId="0" applyNumberFormat="1" applyFont="1" applyFill="1" applyBorder="1" applyAlignment="1">
      <alignment vertical="top" wrapText="1"/>
    </xf>
    <xf numFmtId="4" fontId="18" fillId="3" borderId="3" xfId="0" applyNumberFormat="1" applyFont="1" applyFill="1" applyBorder="1" applyAlignment="1" applyProtection="1">
      <alignment horizontal="right" vertical="top"/>
      <protection locked="0"/>
    </xf>
    <xf numFmtId="4" fontId="18" fillId="4" borderId="5" xfId="0" applyNumberFormat="1" applyFont="1" applyFill="1" applyBorder="1" applyAlignment="1">
      <alignment horizontal="right" vertical="top" wrapText="1"/>
    </xf>
    <xf numFmtId="4" fontId="18" fillId="4" borderId="3" xfId="0" applyNumberFormat="1" applyFont="1" applyFill="1" applyBorder="1" applyAlignment="1">
      <alignment horizontal="right" vertical="top"/>
    </xf>
    <xf numFmtId="4" fontId="18" fillId="3" borderId="3" xfId="0" applyNumberFormat="1" applyFont="1" applyFill="1" applyBorder="1" applyAlignment="1">
      <alignment horizontal="right" vertical="top"/>
    </xf>
    <xf numFmtId="4" fontId="14" fillId="3" borderId="2" xfId="0" applyNumberFormat="1" applyFont="1" applyFill="1" applyBorder="1" applyAlignment="1" applyProtection="1">
      <alignment horizontal="right" vertical="top"/>
      <protection locked="0"/>
    </xf>
    <xf numFmtId="4" fontId="18" fillId="3" borderId="2" xfId="0" applyNumberFormat="1" applyFont="1" applyFill="1" applyBorder="1" applyAlignment="1" applyProtection="1">
      <alignment horizontal="right" vertical="top" wrapText="1"/>
      <protection locked="0"/>
    </xf>
    <xf numFmtId="4" fontId="14" fillId="3" borderId="2" xfId="0" applyNumberFormat="1" applyFont="1" applyFill="1" applyBorder="1" applyAlignment="1" applyProtection="1">
      <alignment horizontal="right" vertical="top" wrapText="1"/>
      <protection locked="0"/>
    </xf>
    <xf numFmtId="49" fontId="21" fillId="3" borderId="0" xfId="0" applyNumberFormat="1" applyFont="1" applyFill="1" applyAlignment="1" applyProtection="1">
      <alignment vertical="top"/>
      <protection locked="0"/>
    </xf>
    <xf numFmtId="49" fontId="16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 wrapText="1"/>
    </xf>
    <xf numFmtId="4" fontId="18" fillId="4" borderId="0" xfId="0" applyNumberFormat="1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/>
    </xf>
    <xf numFmtId="166" fontId="14" fillId="0" borderId="0" xfId="2" applyNumberFormat="1" applyFont="1" applyFill="1" applyBorder="1" applyAlignment="1">
      <alignment horizontal="right" vertical="top" wrapText="1"/>
    </xf>
    <xf numFmtId="3" fontId="21" fillId="3" borderId="0" xfId="0" applyNumberFormat="1" applyFont="1" applyFill="1" applyAlignment="1" applyProtection="1">
      <alignment horizontal="right" vertical="top"/>
      <protection locked="0"/>
    </xf>
    <xf numFmtId="4" fontId="22" fillId="0" borderId="0" xfId="0" applyNumberFormat="1" applyFont="1" applyAlignment="1">
      <alignment horizontal="right" vertical="top"/>
    </xf>
    <xf numFmtId="4" fontId="18" fillId="4" borderId="2" xfId="0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 wrapText="1"/>
      <protection locked="0"/>
    </xf>
    <xf numFmtId="49" fontId="18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/>
      <protection locked="0"/>
    </xf>
    <xf numFmtId="0" fontId="19" fillId="2" borderId="0" xfId="0" applyFont="1" applyFill="1" applyAlignment="1">
      <alignment vertical="top"/>
    </xf>
    <xf numFmtId="0" fontId="18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/>
    </xf>
    <xf numFmtId="0" fontId="18" fillId="2" borderId="2" xfId="0" applyFont="1" applyFill="1" applyBorder="1" applyAlignment="1">
      <alignment horizontal="right" vertical="top"/>
    </xf>
    <xf numFmtId="2" fontId="18" fillId="2" borderId="5" xfId="0" applyNumberFormat="1" applyFont="1" applyFill="1" applyBorder="1" applyAlignment="1">
      <alignment horizontal="right" vertical="top"/>
    </xf>
    <xf numFmtId="3" fontId="16" fillId="4" borderId="5" xfId="0" applyNumberFormat="1" applyFont="1" applyFill="1" applyBorder="1" applyAlignment="1">
      <alignment horizontal="right" vertical="top"/>
    </xf>
    <xf numFmtId="0" fontId="16" fillId="2" borderId="3" xfId="0" applyFont="1" applyFill="1" applyBorder="1" applyAlignment="1">
      <alignment vertical="top" wrapText="1"/>
    </xf>
    <xf numFmtId="0" fontId="23" fillId="0" borderId="0" xfId="0" applyFont="1"/>
    <xf numFmtId="0" fontId="16" fillId="5" borderId="0" xfId="0" applyFont="1" applyFill="1"/>
    <xf numFmtId="0" fontId="0" fillId="5" borderId="0" xfId="0" applyFill="1"/>
    <xf numFmtId="49" fontId="18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vertical="top" wrapText="1"/>
    </xf>
    <xf numFmtId="49" fontId="16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horizontal="right" vertical="top"/>
    </xf>
    <xf numFmtId="0" fontId="18" fillId="5" borderId="0" xfId="0" applyFont="1" applyFill="1" applyAlignment="1">
      <alignment horizontal="right" vertical="top"/>
    </xf>
    <xf numFmtId="4" fontId="18" fillId="5" borderId="0" xfId="0" applyNumberFormat="1" applyFont="1" applyFill="1" applyAlignment="1">
      <alignment vertical="top" wrapText="1"/>
    </xf>
    <xf numFmtId="167" fontId="18" fillId="5" borderId="0" xfId="0" applyNumberFormat="1" applyFont="1" applyFill="1" applyAlignment="1">
      <alignment vertical="top" wrapText="1"/>
    </xf>
    <xf numFmtId="4" fontId="18" fillId="5" borderId="0" xfId="0" applyNumberFormat="1" applyFont="1" applyFill="1" applyAlignment="1">
      <alignment horizontal="right" vertical="top"/>
    </xf>
    <xf numFmtId="4" fontId="16" fillId="5" borderId="0" xfId="0" applyNumberFormat="1" applyFont="1" applyFill="1" applyAlignment="1">
      <alignment horizontal="right" vertical="top"/>
    </xf>
    <xf numFmtId="4" fontId="22" fillId="5" borderId="0" xfId="0" applyNumberFormat="1" applyFont="1" applyFill="1" applyAlignment="1">
      <alignment horizontal="right" vertical="top"/>
    </xf>
    <xf numFmtId="0" fontId="18" fillId="5" borderId="0" xfId="0" applyFont="1" applyFill="1" applyAlignment="1">
      <alignment vertical="top"/>
    </xf>
    <xf numFmtId="0" fontId="14" fillId="5" borderId="0" xfId="0" applyFont="1" applyFill="1"/>
    <xf numFmtId="49" fontId="14" fillId="5" borderId="0" xfId="0" applyNumberFormat="1" applyFont="1" applyFill="1" applyAlignment="1">
      <alignment vertical="top" wrapText="1"/>
    </xf>
    <xf numFmtId="0" fontId="15" fillId="5" borderId="0" xfId="0" applyFont="1" applyFill="1" applyAlignment="1">
      <alignment vertical="top" wrapText="1"/>
    </xf>
    <xf numFmtId="49" fontId="15" fillId="5" borderId="0" xfId="0" applyNumberFormat="1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  <xf numFmtId="4" fontId="14" fillId="5" borderId="0" xfId="0" applyNumberFormat="1" applyFont="1" applyFill="1" applyAlignment="1">
      <alignment vertical="top" wrapText="1"/>
    </xf>
    <xf numFmtId="167" fontId="14" fillId="5" borderId="0" xfId="0" applyNumberFormat="1" applyFont="1" applyFill="1" applyAlignment="1">
      <alignment vertical="top" wrapText="1"/>
    </xf>
    <xf numFmtId="4" fontId="14" fillId="5" borderId="0" xfId="0" applyNumberFormat="1" applyFont="1" applyFill="1" applyAlignment="1">
      <alignment horizontal="right" vertical="top"/>
    </xf>
    <xf numFmtId="0" fontId="15" fillId="5" borderId="0" xfId="0" applyFont="1" applyFill="1" applyAlignment="1">
      <alignment horizontal="right" vertical="top"/>
    </xf>
    <xf numFmtId="0" fontId="14" fillId="5" borderId="0" xfId="0" applyFont="1" applyFill="1" applyAlignment="1">
      <alignment horizontal="right" vertical="top"/>
    </xf>
    <xf numFmtId="4" fontId="15" fillId="5" borderId="0" xfId="0" applyNumberFormat="1" applyFont="1" applyFill="1" applyAlignment="1">
      <alignment horizontal="right" vertical="top"/>
    </xf>
    <xf numFmtId="0" fontId="1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6" fillId="5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vertical="center" wrapText="1"/>
    </xf>
    <xf numFmtId="0" fontId="16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4" fontId="18" fillId="5" borderId="0" xfId="0" applyNumberFormat="1" applyFont="1" applyFill="1" applyAlignment="1">
      <alignment vertical="center" wrapText="1"/>
    </xf>
    <xf numFmtId="4" fontId="18" fillId="5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18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4" fillId="0" borderId="0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166" fontId="16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18" fillId="0" borderId="0" xfId="2" applyNumberFormat="1" applyFont="1" applyFill="1" applyBorder="1" applyAlignment="1" applyProtection="1">
      <alignment horizontal="left" vertical="center"/>
      <protection locked="0"/>
    </xf>
    <xf numFmtId="49" fontId="14" fillId="3" borderId="3" xfId="0" applyNumberFormat="1" applyFont="1" applyFill="1" applyBorder="1" applyAlignment="1" applyProtection="1">
      <alignment vertical="center"/>
      <protection locked="0"/>
    </xf>
    <xf numFmtId="49" fontId="18" fillId="2" borderId="3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2" fontId="18" fillId="2" borderId="5" xfId="0" applyNumberFormat="1" applyFont="1" applyFill="1" applyBorder="1" applyAlignment="1">
      <alignment horizontal="right" vertical="center"/>
    </xf>
    <xf numFmtId="4" fontId="18" fillId="4" borderId="2" xfId="0" applyNumberFormat="1" applyFont="1" applyFill="1" applyBorder="1" applyAlignment="1">
      <alignment horizontal="right" vertical="center"/>
    </xf>
    <xf numFmtId="166" fontId="18" fillId="0" borderId="0" xfId="2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166" fontId="18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>
      <alignment horizontal="left" vertical="center" wrapText="1"/>
    </xf>
    <xf numFmtId="166" fontId="14" fillId="0" borderId="0" xfId="2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horizontal="left" vertical="center"/>
    </xf>
    <xf numFmtId="49" fontId="14" fillId="3" borderId="0" xfId="0" applyNumberFormat="1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4" fontId="21" fillId="3" borderId="0" xfId="0" applyNumberFormat="1" applyFont="1" applyFill="1" applyAlignment="1" applyProtection="1">
      <alignment vertical="center"/>
      <protection locked="0"/>
    </xf>
    <xf numFmtId="2" fontId="21" fillId="3" borderId="0" xfId="0" applyNumberFormat="1" applyFont="1" applyFill="1" applyAlignment="1" applyProtection="1">
      <alignment vertical="center"/>
      <protection locked="0"/>
    </xf>
    <xf numFmtId="3" fontId="21" fillId="3" borderId="0" xfId="0" applyNumberFormat="1" applyFont="1" applyFill="1" applyAlignment="1" applyProtection="1">
      <alignment horizontal="right" vertical="center"/>
      <protection locked="0"/>
    </xf>
    <xf numFmtId="49" fontId="18" fillId="2" borderId="3" xfId="0" applyNumberFormat="1" applyFont="1" applyFill="1" applyBorder="1" applyAlignment="1">
      <alignment vertical="center"/>
    </xf>
    <xf numFmtId="49" fontId="24" fillId="3" borderId="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/>
    <xf numFmtId="0" fontId="25" fillId="5" borderId="0" xfId="0" applyFont="1" applyFill="1" applyAlignment="1">
      <alignment vertical="top" wrapText="1"/>
    </xf>
    <xf numFmtId="49" fontId="25" fillId="5" borderId="0" xfId="0" applyNumberFormat="1" applyFont="1" applyFill="1" applyAlignment="1">
      <alignment vertical="top" wrapText="1"/>
    </xf>
    <xf numFmtId="0" fontId="25" fillId="5" borderId="0" xfId="0" applyFont="1" applyFill="1" applyAlignment="1">
      <alignment horizontal="right" vertical="top"/>
    </xf>
    <xf numFmtId="0" fontId="26" fillId="5" borderId="0" xfId="0" applyFont="1" applyFill="1" applyAlignment="1">
      <alignment horizontal="right" vertical="top"/>
    </xf>
    <xf numFmtId="4" fontId="26" fillId="5" borderId="0" xfId="0" applyNumberFormat="1" applyFont="1" applyFill="1" applyAlignment="1">
      <alignment vertical="top" wrapText="1"/>
    </xf>
    <xf numFmtId="4" fontId="26" fillId="5" borderId="0" xfId="0" applyNumberFormat="1" applyFont="1" applyFill="1" applyAlignment="1">
      <alignment horizontal="right" vertical="top"/>
    </xf>
    <xf numFmtId="4" fontId="27" fillId="5" borderId="0" xfId="0" applyNumberFormat="1" applyFont="1" applyFill="1" applyAlignment="1">
      <alignment horizontal="right" vertical="top"/>
    </xf>
    <xf numFmtId="0" fontId="24" fillId="0" borderId="0" xfId="0" applyFont="1" applyAlignment="1">
      <alignment vertical="top"/>
    </xf>
    <xf numFmtId="0" fontId="2" fillId="0" borderId="0" xfId="0" applyFont="1"/>
    <xf numFmtId="0" fontId="25" fillId="0" borderId="0" xfId="0" applyFont="1" applyAlignment="1">
      <alignment vertical="top" wrapText="1"/>
    </xf>
    <xf numFmtId="49" fontId="25" fillId="0" borderId="0" xfId="0" applyNumberFormat="1" applyFont="1" applyAlignment="1">
      <alignment vertical="top" wrapText="1"/>
    </xf>
    <xf numFmtId="0" fontId="25" fillId="0" borderId="0" xfId="0" applyFont="1" applyAlignment="1">
      <alignment horizontal="right" vertical="top"/>
    </xf>
    <xf numFmtId="0" fontId="26" fillId="0" borderId="0" xfId="0" applyFont="1" applyAlignment="1">
      <alignment horizontal="right" vertical="top"/>
    </xf>
    <xf numFmtId="4" fontId="26" fillId="0" borderId="0" xfId="0" applyNumberFormat="1" applyFont="1" applyAlignment="1">
      <alignment vertical="top" wrapText="1"/>
    </xf>
    <xf numFmtId="4" fontId="26" fillId="0" borderId="0" xfId="0" applyNumberFormat="1" applyFont="1" applyAlignment="1">
      <alignment horizontal="right" vertical="top"/>
    </xf>
    <xf numFmtId="4" fontId="27" fillId="0" borderId="0" xfId="0" applyNumberFormat="1" applyFont="1" applyAlignment="1">
      <alignment horizontal="right" vertical="top"/>
    </xf>
    <xf numFmtId="166" fontId="24" fillId="0" borderId="0" xfId="2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4" fontId="24" fillId="0" borderId="0" xfId="0" applyNumberFormat="1" applyFont="1" applyAlignment="1">
      <alignment vertical="top" wrapText="1"/>
    </xf>
    <xf numFmtId="167" fontId="24" fillId="0" borderId="0" xfId="0" applyNumberFormat="1" applyFont="1" applyAlignment="1">
      <alignment vertical="top" wrapText="1"/>
    </xf>
    <xf numFmtId="4" fontId="28" fillId="0" borderId="0" xfId="0" applyNumberFormat="1" applyFont="1" applyAlignment="1">
      <alignment horizontal="right" vertical="top"/>
    </xf>
    <xf numFmtId="166" fontId="25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 applyProtection="1">
      <alignment horizontal="left" vertical="top" wrapText="1"/>
      <protection locked="0"/>
    </xf>
    <xf numFmtId="49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/>
    </xf>
    <xf numFmtId="166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 wrapText="1"/>
    </xf>
    <xf numFmtId="166" fontId="24" fillId="0" borderId="0" xfId="2" applyNumberFormat="1" applyFont="1" applyFill="1" applyBorder="1" applyAlignment="1">
      <alignment horizontal="right" vertical="top" wrapText="1"/>
    </xf>
    <xf numFmtId="166" fontId="24" fillId="0" borderId="0" xfId="2" applyNumberFormat="1" applyFont="1" applyFill="1" applyBorder="1" applyAlignment="1">
      <alignment horizontal="left" vertical="top"/>
    </xf>
    <xf numFmtId="49" fontId="24" fillId="3" borderId="0" xfId="0" applyNumberFormat="1" applyFont="1" applyFill="1" applyAlignment="1" applyProtection="1">
      <alignment vertical="top"/>
      <protection locked="0"/>
    </xf>
    <xf numFmtId="0" fontId="24" fillId="3" borderId="0" xfId="0" applyFont="1" applyFill="1" applyAlignment="1" applyProtection="1">
      <alignment vertical="top"/>
      <protection locked="0"/>
    </xf>
    <xf numFmtId="4" fontId="29" fillId="3" borderId="0" xfId="0" applyNumberFormat="1" applyFont="1" applyFill="1" applyAlignment="1" applyProtection="1">
      <alignment vertical="top"/>
      <protection locked="0"/>
    </xf>
    <xf numFmtId="2" fontId="29" fillId="3" borderId="0" xfId="0" applyNumberFormat="1" applyFont="1" applyFill="1" applyAlignment="1" applyProtection="1">
      <alignment vertical="top"/>
      <protection locked="0"/>
    </xf>
    <xf numFmtId="3" fontId="29" fillId="3" borderId="0" xfId="0" applyNumberFormat="1" applyFont="1" applyFill="1" applyAlignment="1" applyProtection="1">
      <alignment horizontal="right" vertical="top"/>
      <protection locked="0"/>
    </xf>
    <xf numFmtId="49" fontId="26" fillId="0" borderId="0" xfId="0" applyNumberFormat="1" applyFont="1" applyAlignment="1">
      <alignment vertical="top" wrapText="1"/>
    </xf>
    <xf numFmtId="0" fontId="14" fillId="6" borderId="0" xfId="0" applyFont="1" applyFill="1" applyAlignment="1">
      <alignment vertical="top"/>
    </xf>
    <xf numFmtId="49" fontId="18" fillId="2" borderId="5" xfId="0" applyNumberFormat="1" applyFont="1" applyFill="1" applyBorder="1" applyAlignment="1">
      <alignment vertical="top" wrapText="1"/>
    </xf>
    <xf numFmtId="49" fontId="14" fillId="3" borderId="5" xfId="0" applyNumberFormat="1" applyFont="1" applyFill="1" applyBorder="1" applyAlignment="1" applyProtection="1">
      <alignment vertical="top"/>
      <protection locked="0"/>
    </xf>
    <xf numFmtId="49" fontId="18" fillId="0" borderId="5" xfId="2" applyNumberFormat="1" applyFont="1" applyFill="1" applyBorder="1" applyAlignment="1" applyProtection="1">
      <alignment horizontal="left" vertical="top"/>
      <protection locked="0"/>
    </xf>
    <xf numFmtId="2" fontId="14" fillId="2" borderId="0" xfId="0" applyNumberFormat="1" applyFont="1" applyFill="1" applyAlignment="1">
      <alignment vertical="top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18" fillId="6" borderId="0" xfId="0" applyFont="1" applyFill="1" applyAlignment="1">
      <alignment horizontal="right" vertical="center"/>
    </xf>
    <xf numFmtId="0" fontId="14" fillId="2" borderId="3" xfId="0" applyFont="1" applyFill="1" applyBorder="1" applyAlignment="1">
      <alignment vertical="top"/>
    </xf>
    <xf numFmtId="49" fontId="18" fillId="6" borderId="0" xfId="0" applyNumberFormat="1" applyFont="1" applyFill="1" applyAlignment="1">
      <alignment vertical="center" wrapText="1"/>
    </xf>
    <xf numFmtId="2" fontId="18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vertical="center" wrapText="1"/>
    </xf>
    <xf numFmtId="49" fontId="14" fillId="6" borderId="0" xfId="0" applyNumberFormat="1" applyFont="1" applyFill="1" applyAlignment="1">
      <alignment vertical="center"/>
    </xf>
    <xf numFmtId="2" fontId="14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 wrapText="1"/>
    </xf>
    <xf numFmtId="4" fontId="18" fillId="6" borderId="0" xfId="0" applyNumberFormat="1" applyFont="1" applyFill="1" applyAlignment="1">
      <alignment horizontal="right" vertical="top"/>
    </xf>
    <xf numFmtId="3" fontId="16" fillId="6" borderId="0" xfId="0" applyNumberFormat="1" applyFont="1" applyFill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0" fontId="16" fillId="6" borderId="0" xfId="0" applyFont="1" applyFill="1" applyAlignment="1">
      <alignment vertical="top" wrapText="1"/>
    </xf>
    <xf numFmtId="49" fontId="16" fillId="6" borderId="0" xfId="0" applyNumberFormat="1" applyFont="1" applyFill="1" applyAlignment="1">
      <alignment vertical="top" wrapText="1"/>
    </xf>
    <xf numFmtId="0" fontId="18" fillId="6" borderId="0" xfId="0" applyFont="1" applyFill="1" applyAlignment="1">
      <alignment horizontal="right" vertical="top"/>
    </xf>
    <xf numFmtId="4" fontId="18" fillId="6" borderId="0" xfId="0" applyNumberFormat="1" applyFont="1" applyFill="1" applyAlignment="1">
      <alignment vertical="top" wrapText="1"/>
    </xf>
    <xf numFmtId="0" fontId="26" fillId="6" borderId="0" xfId="0" applyFont="1" applyFill="1" applyAlignment="1">
      <alignment horizontal="right" vertical="top"/>
    </xf>
    <xf numFmtId="4" fontId="26" fillId="6" borderId="0" xfId="0" applyNumberFormat="1" applyFont="1" applyFill="1" applyAlignment="1">
      <alignment horizontal="right" vertical="top"/>
    </xf>
    <xf numFmtId="49" fontId="24" fillId="6" borderId="0" xfId="0" applyNumberFormat="1" applyFont="1" applyFill="1" applyAlignment="1" applyProtection="1">
      <alignment vertical="top"/>
      <protection locked="0"/>
    </xf>
    <xf numFmtId="49" fontId="14" fillId="6" borderId="0" xfId="0" applyNumberFormat="1" applyFont="1" applyFill="1" applyAlignment="1" applyProtection="1">
      <alignment vertical="top"/>
      <protection locked="0"/>
    </xf>
    <xf numFmtId="4" fontId="18" fillId="6" borderId="0" xfId="0" applyNumberFormat="1" applyFont="1" applyFill="1" applyAlignment="1">
      <alignment vertical="top"/>
    </xf>
    <xf numFmtId="0" fontId="18" fillId="6" borderId="0" xfId="0" applyFont="1" applyFill="1" applyAlignment="1">
      <alignment vertical="top" wrapText="1"/>
    </xf>
    <xf numFmtId="49" fontId="18" fillId="6" borderId="0" xfId="0" applyNumberFormat="1" applyFont="1" applyFill="1" applyAlignment="1">
      <alignment vertical="top" wrapText="1"/>
    </xf>
    <xf numFmtId="2" fontId="18" fillId="6" borderId="0" xfId="0" applyNumberFormat="1" applyFont="1" applyFill="1" applyAlignment="1">
      <alignment horizontal="right" vertical="top"/>
    </xf>
    <xf numFmtId="4" fontId="26" fillId="6" borderId="0" xfId="0" applyNumberFormat="1" applyFont="1" applyFill="1" applyAlignment="1">
      <alignment vertical="top"/>
    </xf>
    <xf numFmtId="0" fontId="26" fillId="6" borderId="0" xfId="0" applyFont="1" applyFill="1" applyAlignment="1">
      <alignment vertical="top" wrapText="1"/>
    </xf>
    <xf numFmtId="49" fontId="26" fillId="6" borderId="0" xfId="0" applyNumberFormat="1" applyFont="1" applyFill="1" applyAlignment="1">
      <alignment vertical="top" wrapText="1"/>
    </xf>
    <xf numFmtId="2" fontId="26" fillId="6" borderId="0" xfId="0" applyNumberFormat="1" applyFont="1" applyFill="1" applyAlignment="1">
      <alignment horizontal="right" vertical="top"/>
    </xf>
    <xf numFmtId="4" fontId="25" fillId="6" borderId="0" xfId="0" applyNumberFormat="1" applyFont="1" applyFill="1" applyAlignment="1">
      <alignment vertical="top" wrapText="1"/>
    </xf>
    <xf numFmtId="3" fontId="25" fillId="6" borderId="0" xfId="0" applyNumberFormat="1" applyFont="1" applyFill="1" applyAlignment="1">
      <alignment horizontal="right" vertical="top"/>
    </xf>
    <xf numFmtId="49" fontId="14" fillId="6" borderId="0" xfId="0" applyNumberFormat="1" applyFont="1" applyFill="1" applyAlignment="1">
      <alignment vertical="top"/>
    </xf>
    <xf numFmtId="0" fontId="15" fillId="6" borderId="0" xfId="0" applyFont="1" applyFill="1" applyAlignment="1">
      <alignment vertical="top"/>
    </xf>
    <xf numFmtId="49" fontId="15" fillId="6" borderId="0" xfId="0" applyNumberFormat="1" applyFont="1" applyFill="1" applyAlignment="1">
      <alignment vertical="top"/>
    </xf>
    <xf numFmtId="4" fontId="14" fillId="6" borderId="0" xfId="0" applyNumberFormat="1" applyFont="1" applyFill="1" applyAlignment="1">
      <alignment vertical="top"/>
    </xf>
    <xf numFmtId="3" fontId="30" fillId="6" borderId="0" xfId="0" applyNumberFormat="1" applyFont="1" applyFill="1" applyAlignment="1">
      <alignment horizontal="right" vertical="top"/>
    </xf>
    <xf numFmtId="49" fontId="14" fillId="6" borderId="8" xfId="0" applyNumberFormat="1" applyFont="1" applyFill="1" applyBorder="1" applyAlignment="1" applyProtection="1">
      <alignment vertical="top"/>
      <protection locked="0"/>
    </xf>
    <xf numFmtId="0" fontId="18" fillId="6" borderId="0" xfId="0" applyFont="1" applyFill="1" applyAlignment="1">
      <alignment vertical="top"/>
    </xf>
    <xf numFmtId="49" fontId="18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/>
    </xf>
    <xf numFmtId="0" fontId="24" fillId="6" borderId="0" xfId="0" applyFont="1" applyFill="1" applyAlignment="1" applyProtection="1">
      <alignment vertical="top"/>
      <protection locked="0"/>
    </xf>
    <xf numFmtId="4" fontId="29" fillId="6" borderId="0" xfId="0" applyNumberFormat="1" applyFont="1" applyFill="1" applyAlignment="1" applyProtection="1">
      <alignment vertical="top"/>
      <protection locked="0"/>
    </xf>
    <xf numFmtId="2" fontId="29" fillId="6" borderId="0" xfId="0" applyNumberFormat="1" applyFont="1" applyFill="1" applyAlignment="1" applyProtection="1">
      <alignment vertical="top"/>
      <protection locked="0"/>
    </xf>
    <xf numFmtId="3" fontId="29" fillId="6" borderId="0" xfId="0" applyNumberFormat="1" applyFont="1" applyFill="1" applyAlignment="1" applyProtection="1">
      <alignment horizontal="right" vertical="top"/>
      <protection locked="0"/>
    </xf>
    <xf numFmtId="0" fontId="24" fillId="6" borderId="0" xfId="0" applyFont="1" applyFill="1" applyAlignment="1">
      <alignment vertical="top"/>
    </xf>
    <xf numFmtId="49" fontId="24" fillId="6" borderId="0" xfId="0" applyNumberFormat="1" applyFont="1" applyFill="1" applyAlignment="1">
      <alignment vertical="top"/>
    </xf>
    <xf numFmtId="0" fontId="28" fillId="6" borderId="0" xfId="0" applyFont="1" applyFill="1" applyAlignment="1">
      <alignment vertical="top"/>
    </xf>
    <xf numFmtId="49" fontId="28" fillId="6" borderId="0" xfId="0" applyNumberFormat="1" applyFont="1" applyFill="1" applyAlignment="1">
      <alignment vertical="top"/>
    </xf>
    <xf numFmtId="4" fontId="24" fillId="6" borderId="0" xfId="0" applyNumberFormat="1" applyFont="1" applyFill="1" applyAlignment="1">
      <alignment vertical="top"/>
    </xf>
    <xf numFmtId="167" fontId="24" fillId="6" borderId="0" xfId="0" applyNumberFormat="1" applyFont="1" applyFill="1" applyAlignment="1">
      <alignment vertical="top"/>
    </xf>
    <xf numFmtId="4" fontId="28" fillId="6" borderId="0" xfId="0" applyNumberFormat="1" applyFont="1" applyFill="1" applyAlignment="1">
      <alignment horizontal="right" vertical="top"/>
    </xf>
    <xf numFmtId="49" fontId="18" fillId="6" borderId="8" xfId="0" applyNumberFormat="1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right" vertical="top"/>
    </xf>
    <xf numFmtId="2" fontId="18" fillId="6" borderId="8" xfId="0" applyNumberFormat="1" applyFont="1" applyFill="1" applyBorder="1" applyAlignment="1">
      <alignment horizontal="right" vertical="top"/>
    </xf>
    <xf numFmtId="4" fontId="16" fillId="6" borderId="8" xfId="0" applyNumberFormat="1" applyFont="1" applyFill="1" applyBorder="1" applyAlignment="1">
      <alignment vertical="top" wrapText="1"/>
    </xf>
    <xf numFmtId="49" fontId="14" fillId="6" borderId="0" xfId="0" applyNumberFormat="1" applyFont="1" applyFill="1" applyAlignment="1">
      <alignment vertical="top" wrapText="1"/>
    </xf>
    <xf numFmtId="0" fontId="15" fillId="6" borderId="0" xfId="0" applyFont="1" applyFill="1" applyAlignment="1">
      <alignment vertical="top" wrapText="1"/>
    </xf>
    <xf numFmtId="49" fontId="15" fillId="6" borderId="0" xfId="0" applyNumberFormat="1" applyFont="1" applyFill="1" applyAlignment="1">
      <alignment vertical="top" wrapText="1"/>
    </xf>
    <xf numFmtId="4" fontId="14" fillId="6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right" vertical="top"/>
    </xf>
    <xf numFmtId="0" fontId="18" fillId="6" borderId="8" xfId="0" applyFont="1" applyFill="1" applyBorder="1" applyAlignment="1">
      <alignment vertical="top" wrapText="1"/>
    </xf>
    <xf numFmtId="49" fontId="31" fillId="6" borderId="0" xfId="0" applyNumberFormat="1" applyFont="1" applyFill="1" applyAlignment="1" applyProtection="1">
      <alignment vertical="center"/>
      <protection locked="0"/>
    </xf>
    <xf numFmtId="4" fontId="31" fillId="6" borderId="0" xfId="0" applyNumberFormat="1" applyFont="1" applyFill="1" applyAlignment="1">
      <alignment vertical="center"/>
    </xf>
    <xf numFmtId="0" fontId="31" fillId="6" borderId="0" xfId="0" applyFont="1" applyFill="1" applyAlignment="1">
      <alignment vertical="center" wrapText="1"/>
    </xf>
    <xf numFmtId="49" fontId="31" fillId="6" borderId="0" xfId="0" applyNumberFormat="1" applyFont="1" applyFill="1" applyAlignment="1">
      <alignment vertical="center" wrapText="1"/>
    </xf>
    <xf numFmtId="0" fontId="31" fillId="6" borderId="0" xfId="0" applyFont="1" applyFill="1" applyAlignment="1">
      <alignment horizontal="right" vertical="center"/>
    </xf>
    <xf numFmtId="166" fontId="18" fillId="6" borderId="0" xfId="2" applyNumberFormat="1" applyFont="1" applyFill="1" applyBorder="1" applyAlignment="1" applyProtection="1">
      <alignment horizontal="left" vertical="top" wrapText="1"/>
      <protection locked="0"/>
    </xf>
    <xf numFmtId="49" fontId="18" fillId="6" borderId="0" xfId="2" applyNumberFormat="1" applyFont="1" applyFill="1" applyBorder="1" applyAlignment="1" applyProtection="1">
      <alignment horizontal="left" vertical="top"/>
      <protection locked="0"/>
    </xf>
    <xf numFmtId="166" fontId="16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/>
    </xf>
    <xf numFmtId="166" fontId="18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vertical="center" wrapText="1"/>
    </xf>
    <xf numFmtId="49" fontId="18" fillId="2" borderId="4" xfId="0" applyNumberFormat="1" applyFont="1" applyFill="1" applyBorder="1" applyAlignment="1">
      <alignment vertical="center" wrapText="1"/>
    </xf>
    <xf numFmtId="166" fontId="32" fillId="0" borderId="0" xfId="2" applyNumberFormat="1" applyFont="1" applyFill="1" applyBorder="1" applyAlignment="1">
      <alignment horizontal="right" vertical="center" wrapText="1"/>
    </xf>
    <xf numFmtId="49" fontId="32" fillId="6" borderId="0" xfId="0" applyNumberFormat="1" applyFont="1" applyFill="1" applyAlignment="1" applyProtection="1">
      <alignment vertical="center"/>
      <protection locked="0"/>
    </xf>
    <xf numFmtId="4" fontId="32" fillId="6" borderId="0" xfId="0" applyNumberFormat="1" applyFont="1" applyFill="1" applyAlignment="1">
      <alignment vertical="center"/>
    </xf>
    <xf numFmtId="0" fontId="32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vertical="center" wrapText="1"/>
    </xf>
    <xf numFmtId="166" fontId="32" fillId="0" borderId="0" xfId="2" applyNumberFormat="1" applyFont="1" applyFill="1" applyBorder="1" applyAlignment="1">
      <alignment horizontal="left" vertical="center"/>
    </xf>
    <xf numFmtId="166" fontId="32" fillId="0" borderId="0" xfId="2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49" fontId="32" fillId="0" borderId="0" xfId="0" applyNumberFormat="1" applyFont="1" applyAlignment="1">
      <alignment vertical="top"/>
    </xf>
    <xf numFmtId="166" fontId="31" fillId="0" borderId="0" xfId="2" applyNumberFormat="1" applyFont="1" applyFill="1" applyBorder="1" applyAlignment="1">
      <alignment horizontal="right" vertical="center" wrapText="1"/>
    </xf>
    <xf numFmtId="2" fontId="31" fillId="6" borderId="0" xfId="0" applyNumberFormat="1" applyFont="1" applyFill="1" applyAlignment="1">
      <alignment horizontal="right" vertical="top"/>
    </xf>
    <xf numFmtId="166" fontId="31" fillId="0" borderId="0" xfId="2" applyNumberFormat="1" applyFont="1" applyFill="1" applyBorder="1" applyAlignment="1">
      <alignment horizontal="left" vertical="top" wrapText="1"/>
    </xf>
    <xf numFmtId="49" fontId="31" fillId="6" borderId="0" xfId="0" applyNumberFormat="1" applyFont="1" applyFill="1" applyAlignment="1" applyProtection="1">
      <alignment vertical="top"/>
      <protection locked="0"/>
    </xf>
    <xf numFmtId="0" fontId="31" fillId="6" borderId="0" xfId="0" applyFont="1" applyFill="1" applyAlignment="1">
      <alignment vertical="top" wrapText="1"/>
    </xf>
    <xf numFmtId="49" fontId="31" fillId="6" borderId="0" xfId="0" applyNumberFormat="1" applyFont="1" applyFill="1" applyAlignment="1">
      <alignment vertical="top" wrapText="1"/>
    </xf>
    <xf numFmtId="0" fontId="31" fillId="6" borderId="0" xfId="0" applyFont="1" applyFill="1" applyAlignment="1">
      <alignment horizontal="right" vertical="top"/>
    </xf>
    <xf numFmtId="49" fontId="14" fillId="2" borderId="3" xfId="0" applyNumberFormat="1" applyFont="1" applyFill="1" applyBorder="1" applyAlignment="1">
      <alignment vertical="top" wrapText="1"/>
    </xf>
    <xf numFmtId="49" fontId="35" fillId="3" borderId="3" xfId="0" applyNumberFormat="1" applyFont="1" applyFill="1" applyBorder="1" applyAlignment="1" applyProtection="1">
      <alignment vertical="top"/>
      <protection locked="0"/>
    </xf>
    <xf numFmtId="1" fontId="0" fillId="0" borderId="0" xfId="0" applyNumberFormat="1"/>
    <xf numFmtId="2" fontId="3" fillId="0" borderId="0" xfId="0" applyNumberFormat="1" applyFont="1"/>
    <xf numFmtId="2" fontId="3" fillId="2" borderId="0" xfId="0" applyNumberFormat="1" applyFont="1" applyFill="1"/>
    <xf numFmtId="0" fontId="4" fillId="0" borderId="0" xfId="0" applyFont="1"/>
    <xf numFmtId="0" fontId="36" fillId="0" borderId="0" xfId="0" applyFont="1"/>
    <xf numFmtId="166" fontId="16" fillId="0" borderId="9" xfId="2" applyNumberFormat="1" applyFont="1" applyFill="1" applyBorder="1" applyAlignment="1">
      <alignment horizontal="left" vertical="top" wrapText="1"/>
    </xf>
    <xf numFmtId="166" fontId="18" fillId="3" borderId="10" xfId="2" applyNumberFormat="1" applyFont="1" applyFill="1" applyBorder="1" applyAlignment="1" applyProtection="1">
      <alignment horizontal="left" vertical="top"/>
      <protection locked="0"/>
    </xf>
    <xf numFmtId="0" fontId="15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18" fillId="3" borderId="5" xfId="2" applyNumberFormat="1" applyFont="1" applyFill="1" applyBorder="1" applyAlignment="1" applyProtection="1">
      <alignment horizontal="left" vertical="top" wrapText="1"/>
      <protection locked="0"/>
    </xf>
    <xf numFmtId="49" fontId="18" fillId="3" borderId="5" xfId="2" applyNumberFormat="1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6" fillId="0" borderId="6" xfId="0" applyFont="1" applyBorder="1" applyAlignment="1">
      <alignment vertical="top"/>
    </xf>
    <xf numFmtId="49" fontId="33" fillId="0" borderId="0" xfId="0" applyNumberFormat="1" applyFont="1" applyAlignment="1">
      <alignment vertical="top"/>
    </xf>
    <xf numFmtId="0" fontId="4" fillId="5" borderId="0" xfId="0" applyFont="1" applyFill="1"/>
    <xf numFmtId="0" fontId="37" fillId="0" borderId="0" xfId="0" applyFont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165" fontId="0" fillId="0" borderId="0" xfId="0" applyNumberFormat="1"/>
    <xf numFmtId="168" fontId="0" fillId="0" borderId="0" xfId="0" applyNumberFormat="1"/>
    <xf numFmtId="168" fontId="2" fillId="0" borderId="0" xfId="0" applyNumberFormat="1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vertical="top"/>
    </xf>
    <xf numFmtId="0" fontId="37" fillId="0" borderId="0" xfId="0" applyFont="1" applyAlignment="1">
      <alignment vertical="top" wrapText="1"/>
    </xf>
    <xf numFmtId="49" fontId="37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vertical="top"/>
    </xf>
    <xf numFmtId="49" fontId="18" fillId="0" borderId="9" xfId="0" applyNumberFormat="1" applyFont="1" applyBorder="1" applyAlignment="1">
      <alignment vertical="top"/>
    </xf>
    <xf numFmtId="49" fontId="18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vertical="top"/>
    </xf>
    <xf numFmtId="2" fontId="18" fillId="0" borderId="8" xfId="0" applyNumberFormat="1" applyFont="1" applyBorder="1" applyAlignment="1">
      <alignment horizontal="right" vertical="top"/>
    </xf>
    <xf numFmtId="4" fontId="18" fillId="0" borderId="8" xfId="0" applyNumberFormat="1" applyFont="1" applyBorder="1" applyAlignment="1">
      <alignment horizontal="right" vertical="top"/>
    </xf>
    <xf numFmtId="3" fontId="16" fillId="0" borderId="8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2" fontId="18" fillId="0" borderId="1" xfId="0" applyNumberFormat="1" applyFont="1" applyBorder="1" applyAlignment="1">
      <alignment horizontal="right" vertical="top"/>
    </xf>
    <xf numFmtId="4" fontId="18" fillId="0" borderId="1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4" fontId="16" fillId="0" borderId="0" xfId="0" applyNumberFormat="1" applyFont="1" applyAlignment="1">
      <alignment vertical="top"/>
    </xf>
    <xf numFmtId="49" fontId="18" fillId="0" borderId="9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2" fontId="18" fillId="0" borderId="8" xfId="0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2" fontId="18" fillId="4" borderId="5" xfId="0" applyNumberFormat="1" applyFont="1" applyFill="1" applyBorder="1" applyAlignment="1">
      <alignment horizontal="right" vertical="center"/>
    </xf>
    <xf numFmtId="2" fontId="18" fillId="4" borderId="7" xfId="0" applyNumberFormat="1" applyFont="1" applyFill="1" applyBorder="1" applyAlignment="1">
      <alignment horizontal="right" vertical="center"/>
    </xf>
    <xf numFmtId="4" fontId="16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vertical="center"/>
    </xf>
    <xf numFmtId="0" fontId="14" fillId="4" borderId="4" xfId="0" applyFont="1" applyFill="1" applyBorder="1" applyAlignment="1">
      <alignment vertical="center"/>
    </xf>
    <xf numFmtId="49" fontId="14" fillId="4" borderId="0" xfId="0" applyNumberFormat="1" applyFont="1" applyFill="1" applyAlignment="1">
      <alignment vertical="center"/>
    </xf>
    <xf numFmtId="3" fontId="38" fillId="0" borderId="0" xfId="0" applyNumberFormat="1" applyFont="1" applyAlignment="1">
      <alignment horizontal="right" vertical="center"/>
    </xf>
    <xf numFmtId="3" fontId="38" fillId="4" borderId="3" xfId="0" applyNumberFormat="1" applyFont="1" applyFill="1" applyBorder="1" applyAlignment="1">
      <alignment horizontal="right" vertical="center"/>
    </xf>
    <xf numFmtId="3" fontId="38" fillId="4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top"/>
    </xf>
    <xf numFmtId="4" fontId="18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3" fontId="38" fillId="4" borderId="6" xfId="0" applyNumberFormat="1" applyFont="1" applyFill="1" applyBorder="1" applyAlignment="1">
      <alignment horizontal="right" vertical="center"/>
    </xf>
    <xf numFmtId="0" fontId="14" fillId="4" borderId="6" xfId="0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2" fontId="21" fillId="0" borderId="0" xfId="0" applyNumberFormat="1" applyFont="1" applyAlignment="1" applyProtection="1">
      <alignment vertical="center"/>
      <protection locked="0"/>
    </xf>
    <xf numFmtId="4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8" fillId="2" borderId="4" xfId="0" applyFont="1" applyFill="1" applyBorder="1" applyAlignment="1">
      <alignment horizontal="right" vertical="center"/>
    </xf>
    <xf numFmtId="49" fontId="14" fillId="0" borderId="11" xfId="0" applyNumberFormat="1" applyFont="1" applyBorder="1" applyAlignment="1" applyProtection="1">
      <alignment vertical="center"/>
      <protection locked="0"/>
    </xf>
    <xf numFmtId="49" fontId="18" fillId="0" borderId="11" xfId="0" applyNumberFormat="1" applyFont="1" applyBorder="1" applyAlignment="1">
      <alignment vertical="center" wrapText="1"/>
    </xf>
    <xf numFmtId="2" fontId="18" fillId="0" borderId="12" xfId="0" applyNumberFormat="1" applyFont="1" applyBorder="1" applyAlignment="1">
      <alignment horizontal="right" vertical="center"/>
    </xf>
    <xf numFmtId="3" fontId="38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9" fontId="24" fillId="0" borderId="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2" fontId="18" fillId="0" borderId="5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2" fontId="15" fillId="0" borderId="5" xfId="0" applyNumberFormat="1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4" fillId="4" borderId="7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4" fontId="16" fillId="0" borderId="5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right" vertical="center"/>
    </xf>
    <xf numFmtId="3" fontId="39" fillId="0" borderId="14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 applyProtection="1">
      <alignment vertical="center"/>
      <protection locked="0"/>
    </xf>
    <xf numFmtId="49" fontId="18" fillId="0" borderId="3" xfId="0" applyNumberFormat="1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6" fillId="0" borderId="0" xfId="0" applyNumberFormat="1" applyFont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21" xfId="0" applyNumberFormat="1" applyFont="1" applyBorder="1" applyAlignment="1" applyProtection="1">
      <alignment vertical="center" wrapText="1"/>
      <protection locked="0"/>
    </xf>
    <xf numFmtId="3" fontId="16" fillId="0" borderId="13" xfId="0" applyNumberFormat="1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4" fontId="18" fillId="4" borderId="6" xfId="0" applyNumberFormat="1" applyFont="1" applyFill="1" applyBorder="1" applyAlignment="1">
      <alignment horizontal="right" vertical="center"/>
    </xf>
    <xf numFmtId="3" fontId="38" fillId="4" borderId="4" xfId="0" applyNumberFormat="1" applyFont="1" applyFill="1" applyBorder="1" applyAlignment="1">
      <alignment horizontal="right" vertical="center"/>
    </xf>
    <xf numFmtId="2" fontId="15" fillId="0" borderId="3" xfId="0" applyNumberFormat="1" applyFont="1" applyBorder="1" applyAlignment="1">
      <alignment vertical="center"/>
    </xf>
    <xf numFmtId="2" fontId="15" fillId="4" borderId="3" xfId="0" applyNumberFormat="1" applyFont="1" applyFill="1" applyBorder="1" applyAlignment="1">
      <alignment vertical="center"/>
    </xf>
    <xf numFmtId="1" fontId="18" fillId="5" borderId="0" xfId="0" applyNumberFormat="1" applyFont="1" applyFill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1" fontId="21" fillId="3" borderId="0" xfId="0" applyNumberFormat="1" applyFont="1" applyFill="1" applyAlignment="1" applyProtection="1">
      <alignment vertical="center"/>
      <protection locked="0"/>
    </xf>
    <xf numFmtId="2" fontId="18" fillId="2" borderId="7" xfId="0" applyNumberFormat="1" applyFont="1" applyFill="1" applyBorder="1" applyAlignment="1">
      <alignment horizontal="right" vertical="center"/>
    </xf>
    <xf numFmtId="1" fontId="16" fillId="0" borderId="8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 applyProtection="1">
      <alignment vertical="top"/>
      <protection locked="0"/>
    </xf>
    <xf numFmtId="0" fontId="16" fillId="0" borderId="11" xfId="0" applyFont="1" applyBorder="1" applyAlignment="1">
      <alignment vertical="top" wrapText="1"/>
    </xf>
    <xf numFmtId="49" fontId="18" fillId="0" borderId="11" xfId="0" applyNumberFormat="1" applyFont="1" applyBorder="1" applyAlignment="1">
      <alignment vertical="top" wrapText="1"/>
    </xf>
    <xf numFmtId="0" fontId="18" fillId="0" borderId="14" xfId="0" applyFont="1" applyBorder="1" applyAlignment="1">
      <alignment horizontal="right" vertical="top"/>
    </xf>
    <xf numFmtId="4" fontId="18" fillId="0" borderId="11" xfId="0" applyNumberFormat="1" applyFont="1" applyBorder="1" applyAlignment="1">
      <alignment vertical="top"/>
    </xf>
    <xf numFmtId="2" fontId="18" fillId="0" borderId="12" xfId="0" applyNumberFormat="1" applyFont="1" applyBorder="1" applyAlignment="1">
      <alignment horizontal="right" vertical="top"/>
    </xf>
    <xf numFmtId="4" fontId="18" fillId="0" borderId="14" xfId="0" applyNumberFormat="1" applyFont="1" applyBorder="1" applyAlignment="1">
      <alignment horizontal="right" vertical="top"/>
    </xf>
    <xf numFmtId="3" fontId="16" fillId="0" borderId="12" xfId="0" applyNumberFormat="1" applyFont="1" applyBorder="1" applyAlignment="1">
      <alignment horizontal="right" vertical="top"/>
    </xf>
    <xf numFmtId="3" fontId="14" fillId="0" borderId="5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top"/>
    </xf>
    <xf numFmtId="0" fontId="16" fillId="0" borderId="3" xfId="0" applyFont="1" applyBorder="1" applyAlignment="1">
      <alignment vertical="top"/>
    </xf>
    <xf numFmtId="4" fontId="16" fillId="0" borderId="5" xfId="0" applyNumberFormat="1" applyFont="1" applyBorder="1" applyAlignment="1">
      <alignment vertical="top" wrapText="1"/>
    </xf>
    <xf numFmtId="4" fontId="18" fillId="0" borderId="2" xfId="0" applyNumberFormat="1" applyFont="1" applyBorder="1" applyAlignment="1">
      <alignment horizontal="right" vertical="top"/>
    </xf>
    <xf numFmtId="3" fontId="16" fillId="0" borderId="5" xfId="0" applyNumberFormat="1" applyFont="1" applyBorder="1" applyAlignment="1">
      <alignment horizontal="right" vertical="top"/>
    </xf>
    <xf numFmtId="49" fontId="14" fillId="0" borderId="3" xfId="0" applyNumberFormat="1" applyFont="1" applyBorder="1" applyAlignment="1" applyProtection="1">
      <alignment vertical="top"/>
      <protection locked="0"/>
    </xf>
    <xf numFmtId="4" fontId="16" fillId="0" borderId="8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4" fillId="7" borderId="3" xfId="0" applyFont="1" applyFill="1" applyBorder="1" applyAlignment="1">
      <alignment vertical="top" wrapText="1"/>
    </xf>
    <xf numFmtId="0" fontId="18" fillId="7" borderId="3" xfId="0" applyFont="1" applyFill="1" applyBorder="1" applyAlignment="1">
      <alignment vertical="top" wrapText="1"/>
    </xf>
    <xf numFmtId="0" fontId="18" fillId="8" borderId="3" xfId="0" applyFont="1" applyFill="1" applyBorder="1" applyAlignment="1">
      <alignment vertical="top" wrapText="1"/>
    </xf>
    <xf numFmtId="0" fontId="14" fillId="8" borderId="3" xfId="0" applyFont="1" applyFill="1" applyBorder="1" applyAlignment="1">
      <alignment vertical="top" wrapText="1"/>
    </xf>
    <xf numFmtId="0" fontId="14" fillId="9" borderId="3" xfId="0" applyFont="1" applyFill="1" applyBorder="1" applyAlignment="1">
      <alignment vertical="top" wrapText="1"/>
    </xf>
    <xf numFmtId="0" fontId="18" fillId="9" borderId="3" xfId="0" applyFont="1" applyFill="1" applyBorder="1" applyAlignment="1">
      <alignment vertical="top" wrapText="1"/>
    </xf>
    <xf numFmtId="49" fontId="14" fillId="0" borderId="0" xfId="0" applyNumberFormat="1" applyFont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4" fontId="16" fillId="0" borderId="0" xfId="0" applyNumberFormat="1" applyFont="1" applyAlignment="1">
      <alignment vertical="top" wrapText="1"/>
    </xf>
    <xf numFmtId="49" fontId="14" fillId="0" borderId="0" xfId="0" applyNumberFormat="1" applyFont="1" applyAlignment="1" applyProtection="1">
      <alignment horizontal="left" vertical="top"/>
      <protection locked="0"/>
    </xf>
    <xf numFmtId="0" fontId="18" fillId="10" borderId="3" xfId="0" applyFont="1" applyFill="1" applyBorder="1" applyAlignment="1">
      <alignment vertical="top" wrapText="1"/>
    </xf>
    <xf numFmtId="168" fontId="18" fillId="2" borderId="5" xfId="0" applyNumberFormat="1" applyFont="1" applyFill="1" applyBorder="1" applyAlignment="1">
      <alignment horizontal="right" vertical="center"/>
    </xf>
    <xf numFmtId="3" fontId="14" fillId="4" borderId="3" xfId="0" applyNumberFormat="1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top"/>
      <protection locked="0"/>
    </xf>
    <xf numFmtId="49" fontId="16" fillId="0" borderId="0" xfId="0" applyNumberFormat="1" applyFont="1" applyAlignment="1">
      <alignment horizontal="center" vertical="center" wrapText="1"/>
    </xf>
    <xf numFmtId="49" fontId="3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2" borderId="0" xfId="0" applyNumberFormat="1" applyFont="1" applyFill="1" applyAlignment="1">
      <alignment vertical="top" wrapText="1"/>
    </xf>
    <xf numFmtId="1" fontId="18" fillId="0" borderId="0" xfId="0" applyNumberFormat="1" applyFont="1" applyAlignment="1">
      <alignment vertical="top" wrapText="1"/>
    </xf>
    <xf numFmtId="1" fontId="16" fillId="0" borderId="0" xfId="0" applyNumberFormat="1" applyFont="1" applyAlignment="1">
      <alignment horizontal="center" vertical="center" wrapText="1"/>
    </xf>
    <xf numFmtId="1" fontId="21" fillId="3" borderId="0" xfId="0" applyNumberFormat="1" applyFont="1" applyFill="1" applyAlignment="1" applyProtection="1">
      <alignment vertical="top"/>
      <protection locked="0"/>
    </xf>
    <xf numFmtId="1" fontId="16" fillId="6" borderId="0" xfId="0" applyNumberFormat="1" applyFont="1" applyFill="1" applyAlignment="1">
      <alignment vertical="top" wrapText="1"/>
    </xf>
    <xf numFmtId="1" fontId="40" fillId="6" borderId="0" xfId="0" applyNumberFormat="1" applyFont="1" applyFill="1" applyAlignment="1">
      <alignment vertical="top" wrapText="1"/>
    </xf>
    <xf numFmtId="1" fontId="14" fillId="6" borderId="0" xfId="0" applyNumberFormat="1" applyFont="1" applyFill="1" applyAlignment="1">
      <alignment vertical="top" wrapText="1"/>
    </xf>
    <xf numFmtId="1" fontId="18" fillId="6" borderId="0" xfId="0" applyNumberFormat="1" applyFont="1" applyFill="1" applyAlignment="1">
      <alignment vertical="top" wrapText="1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0" xfId="0" applyNumberFormat="1" applyFont="1" applyFill="1" applyAlignment="1">
      <alignment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vertical="center"/>
    </xf>
    <xf numFmtId="49" fontId="18" fillId="0" borderId="3" xfId="0" applyNumberFormat="1" applyFont="1" applyBorder="1" applyAlignment="1">
      <alignment vertical="top" wrapText="1"/>
    </xf>
    <xf numFmtId="0" fontId="18" fillId="0" borderId="2" xfId="0" applyFont="1" applyBorder="1" applyAlignment="1">
      <alignment horizontal="right" vertical="top"/>
    </xf>
    <xf numFmtId="2" fontId="18" fillId="0" borderId="5" xfId="0" applyNumberFormat="1" applyFont="1" applyBorder="1" applyAlignment="1">
      <alignment horizontal="right" vertical="top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/>
    </xf>
    <xf numFmtId="3" fontId="14" fillId="4" borderId="2" xfId="0" applyNumberFormat="1" applyFont="1" applyFill="1" applyBorder="1" applyAlignment="1">
      <alignment vertical="center"/>
    </xf>
    <xf numFmtId="0" fontId="41" fillId="2" borderId="3" xfId="0" applyFont="1" applyFill="1" applyBorder="1" applyAlignment="1">
      <alignment vertical="top" wrapText="1"/>
    </xf>
    <xf numFmtId="49" fontId="32" fillId="6" borderId="8" xfId="0" applyNumberFormat="1" applyFont="1" applyFill="1" applyBorder="1" applyAlignment="1" applyProtection="1">
      <alignment vertical="top"/>
      <protection locked="0"/>
    </xf>
    <xf numFmtId="166" fontId="16" fillId="0" borderId="2" xfId="2" applyNumberFormat="1" applyFont="1" applyFill="1" applyBorder="1" applyAlignment="1">
      <alignment horizontal="left" vertical="top" wrapText="1"/>
    </xf>
    <xf numFmtId="166" fontId="18" fillId="0" borderId="5" xfId="2" applyNumberFormat="1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14" fillId="0" borderId="5" xfId="0" applyNumberFormat="1" applyFont="1" applyBorder="1" applyAlignment="1" applyProtection="1">
      <alignment vertical="top"/>
      <protection locked="0"/>
    </xf>
    <xf numFmtId="49" fontId="18" fillId="0" borderId="5" xfId="0" applyNumberFormat="1" applyFont="1" applyBorder="1" applyAlignment="1">
      <alignment vertical="top" wrapText="1"/>
    </xf>
    <xf numFmtId="0" fontId="18" fillId="0" borderId="5" xfId="0" applyFont="1" applyBorder="1" applyAlignment="1">
      <alignment horizontal="right" vertical="top"/>
    </xf>
    <xf numFmtId="4" fontId="16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right"/>
    </xf>
    <xf numFmtId="4" fontId="18" fillId="5" borderId="0" xfId="0" applyNumberFormat="1" applyFont="1" applyFill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9" fontId="16" fillId="2" borderId="0" xfId="0" applyNumberFormat="1" applyFont="1" applyFill="1" applyAlignment="1">
      <alignment horizontal="right" vertical="top"/>
    </xf>
    <xf numFmtId="49" fontId="16" fillId="0" borderId="0" xfId="0" applyNumberFormat="1" applyFont="1" applyAlignment="1">
      <alignment horizontal="right" vertical="top"/>
    </xf>
    <xf numFmtId="49" fontId="16" fillId="6" borderId="0" xfId="0" applyNumberFormat="1" applyFont="1" applyFill="1" applyAlignment="1">
      <alignment horizontal="right" vertical="top"/>
    </xf>
    <xf numFmtId="1" fontId="14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4" borderId="4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49" fontId="42" fillId="3" borderId="3" xfId="0" applyNumberFormat="1" applyFont="1" applyFill="1" applyBorder="1" applyAlignment="1" applyProtection="1">
      <alignment vertical="center"/>
      <protection locked="0"/>
    </xf>
    <xf numFmtId="49" fontId="42" fillId="0" borderId="3" xfId="0" applyNumberFormat="1" applyFont="1" applyBorder="1" applyAlignment="1" applyProtection="1">
      <alignment vertical="center"/>
      <protection locked="0"/>
    </xf>
    <xf numFmtId="49" fontId="17" fillId="3" borderId="3" xfId="0" applyNumberFormat="1" applyFont="1" applyFill="1" applyBorder="1" applyAlignment="1" applyProtection="1">
      <alignment vertical="center"/>
      <protection locked="0"/>
    </xf>
    <xf numFmtId="49" fontId="17" fillId="0" borderId="3" xfId="0" applyNumberFormat="1" applyFont="1" applyBorder="1" applyAlignment="1" applyProtection="1">
      <alignment vertical="center"/>
      <protection locked="0"/>
    </xf>
    <xf numFmtId="49" fontId="17" fillId="3" borderId="4" xfId="0" applyNumberFormat="1" applyFont="1" applyFill="1" applyBorder="1" applyAlignment="1" applyProtection="1">
      <alignment vertical="center"/>
      <protection locked="0"/>
    </xf>
    <xf numFmtId="4" fontId="18" fillId="4" borderId="0" xfId="0" applyNumberFormat="1" applyFont="1" applyFill="1" applyAlignment="1">
      <alignment horizontal="right" vertical="center"/>
    </xf>
    <xf numFmtId="3" fontId="38" fillId="4" borderId="0" xfId="0" applyNumberFormat="1" applyFont="1" applyFill="1" applyAlignment="1">
      <alignment horizontal="right" vertical="center"/>
    </xf>
    <xf numFmtId="49" fontId="17" fillId="0" borderId="0" xfId="0" applyNumberFormat="1" applyFont="1" applyAlignment="1" applyProtection="1">
      <alignment vertical="center"/>
      <protection locked="0"/>
    </xf>
    <xf numFmtId="3" fontId="16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/>
    </xf>
    <xf numFmtId="0" fontId="15" fillId="4" borderId="6" xfId="0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3" fontId="38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169" fontId="14" fillId="3" borderId="3" xfId="0" applyNumberFormat="1" applyFont="1" applyFill="1" applyBorder="1" applyAlignment="1" applyProtection="1">
      <alignment vertical="center"/>
      <protection locked="0"/>
    </xf>
    <xf numFmtId="169" fontId="18" fillId="2" borderId="3" xfId="0" applyNumberFormat="1" applyFont="1" applyFill="1" applyBorder="1" applyAlignment="1">
      <alignment vertical="center" wrapText="1"/>
    </xf>
    <xf numFmtId="169" fontId="18" fillId="2" borderId="3" xfId="0" applyNumberFormat="1" applyFont="1" applyFill="1" applyBorder="1" applyAlignment="1">
      <alignment vertical="center"/>
    </xf>
    <xf numFmtId="169" fontId="16" fillId="0" borderId="3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vertical="center" wrapText="1"/>
    </xf>
    <xf numFmtId="169" fontId="16" fillId="0" borderId="2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horizontal="right" vertical="center"/>
    </xf>
    <xf numFmtId="169" fontId="18" fillId="2" borderId="2" xfId="0" applyNumberFormat="1" applyFont="1" applyFill="1" applyBorder="1" applyAlignment="1">
      <alignment vertical="center" wrapText="1"/>
    </xf>
    <xf numFmtId="169" fontId="18" fillId="2" borderId="0" xfId="0" applyNumberFormat="1" applyFont="1" applyFill="1" applyAlignment="1">
      <alignment horizontal="right" vertical="center"/>
    </xf>
    <xf numFmtId="169" fontId="18" fillId="2" borderId="3" xfId="0" applyNumberFormat="1" applyFont="1" applyFill="1" applyBorder="1" applyAlignment="1">
      <alignment horizontal="left" vertical="center"/>
    </xf>
    <xf numFmtId="169" fontId="16" fillId="0" borderId="3" xfId="0" applyNumberFormat="1" applyFont="1" applyBorder="1" applyAlignment="1">
      <alignment vertical="top"/>
    </xf>
    <xf numFmtId="169" fontId="14" fillId="2" borderId="3" xfId="0" applyNumberFormat="1" applyFont="1" applyFill="1" applyBorder="1" applyAlignment="1">
      <alignment vertical="center" wrapText="1"/>
    </xf>
    <xf numFmtId="169" fontId="14" fillId="2" borderId="0" xfId="0" applyNumberFormat="1" applyFont="1" applyFill="1" applyAlignment="1">
      <alignment horizontal="right" vertical="top"/>
    </xf>
    <xf numFmtId="169" fontId="14" fillId="2" borderId="3" xfId="0" applyNumberFormat="1" applyFont="1" applyFill="1" applyBorder="1" applyAlignment="1">
      <alignment vertical="top" wrapText="1"/>
    </xf>
    <xf numFmtId="169" fontId="18" fillId="2" borderId="5" xfId="0" applyNumberFormat="1" applyFont="1" applyFill="1" applyBorder="1" applyAlignment="1">
      <alignment vertical="top" wrapText="1"/>
    </xf>
    <xf numFmtId="4" fontId="14" fillId="0" borderId="0" xfId="0" applyNumberFormat="1" applyFont="1" applyAlignment="1">
      <alignment horizontal="right" vertical="center" wrapText="1"/>
    </xf>
    <xf numFmtId="4" fontId="21" fillId="3" borderId="0" xfId="0" applyNumberFormat="1" applyFont="1" applyFill="1" applyAlignment="1" applyProtection="1">
      <alignment horizontal="right" vertical="center"/>
      <protection locked="0"/>
    </xf>
    <xf numFmtId="4" fontId="18" fillId="4" borderId="3" xfId="0" applyNumberFormat="1" applyFont="1" applyFill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4" fontId="18" fillId="4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Border="1" applyAlignment="1">
      <alignment horizontal="right" vertical="center"/>
    </xf>
    <xf numFmtId="169" fontId="18" fillId="2" borderId="3" xfId="0" applyNumberFormat="1" applyFont="1" applyFill="1" applyBorder="1" applyAlignment="1">
      <alignment horizontal="right" vertical="center"/>
    </xf>
    <xf numFmtId="169" fontId="14" fillId="2" borderId="3" xfId="0" applyNumberFormat="1" applyFont="1" applyFill="1" applyBorder="1" applyAlignment="1">
      <alignment horizontal="right" vertical="top"/>
    </xf>
    <xf numFmtId="2" fontId="18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top"/>
    </xf>
    <xf numFmtId="2" fontId="18" fillId="0" borderId="3" xfId="0" applyNumberFormat="1" applyFont="1" applyBorder="1" applyAlignment="1">
      <alignment horizontal="right" vertical="center"/>
    </xf>
    <xf numFmtId="4" fontId="16" fillId="0" borderId="22" xfId="0" applyNumberFormat="1" applyFont="1" applyBorder="1" applyAlignment="1" applyProtection="1">
      <alignment vertical="center" wrapText="1"/>
      <protection locked="0"/>
    </xf>
    <xf numFmtId="169" fontId="14" fillId="2" borderId="6" xfId="0" applyNumberFormat="1" applyFont="1" applyFill="1" applyBorder="1" applyAlignment="1">
      <alignment vertical="center" wrapText="1"/>
    </xf>
    <xf numFmtId="169" fontId="18" fillId="2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2" fontId="15" fillId="4" borderId="7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right" vertical="center"/>
    </xf>
    <xf numFmtId="4" fontId="18" fillId="0" borderId="13" xfId="0" applyNumberFormat="1" applyFont="1" applyBorder="1" applyAlignment="1">
      <alignment vertical="center"/>
    </xf>
    <xf numFmtId="2" fontId="18" fillId="0" borderId="13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3" fontId="38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horizontal="right" vertical="center"/>
    </xf>
    <xf numFmtId="2" fontId="18" fillId="2" borderId="4" xfId="0" applyNumberFormat="1" applyFont="1" applyFill="1" applyBorder="1" applyAlignment="1">
      <alignment horizontal="right" vertical="center"/>
    </xf>
    <xf numFmtId="2" fontId="14" fillId="2" borderId="0" xfId="0" applyNumberFormat="1" applyFont="1" applyFill="1"/>
    <xf numFmtId="0" fontId="18" fillId="2" borderId="3" xfId="0" applyFont="1" applyFill="1" applyBorder="1" applyAlignment="1">
      <alignment horizontal="right" vertical="top"/>
    </xf>
    <xf numFmtId="2" fontId="14" fillId="2" borderId="3" xfId="0" applyNumberFormat="1" applyFont="1" applyFill="1" applyBorder="1" applyAlignment="1">
      <alignment vertical="top"/>
    </xf>
    <xf numFmtId="1" fontId="16" fillId="0" borderId="13" xfId="0" applyNumberFormat="1" applyFont="1" applyBorder="1" applyAlignment="1">
      <alignment vertical="center" wrapText="1"/>
    </xf>
    <xf numFmtId="2" fontId="18" fillId="0" borderId="10" xfId="0" applyNumberFormat="1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49" fontId="14" fillId="3" borderId="4" xfId="0" applyNumberFormat="1" applyFont="1" applyFill="1" applyBorder="1" applyAlignment="1" applyProtection="1">
      <alignment vertical="top"/>
      <protection locked="0"/>
    </xf>
    <xf numFmtId="49" fontId="14" fillId="3" borderId="7" xfId="0" applyNumberFormat="1" applyFont="1" applyFill="1" applyBorder="1" applyAlignment="1" applyProtection="1">
      <alignment vertical="top"/>
      <protection locked="0"/>
    </xf>
    <xf numFmtId="0" fontId="14" fillId="2" borderId="4" xfId="0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49" fontId="17" fillId="0" borderId="11" xfId="0" applyNumberFormat="1" applyFont="1" applyBorder="1" applyAlignment="1" applyProtection="1">
      <alignment vertical="top"/>
      <protection locked="0"/>
    </xf>
    <xf numFmtId="49" fontId="17" fillId="3" borderId="3" xfId="0" applyNumberFormat="1" applyFont="1" applyFill="1" applyBorder="1" applyAlignment="1" applyProtection="1">
      <alignment vertical="top"/>
      <protection locked="0"/>
    </xf>
    <xf numFmtId="49" fontId="17" fillId="0" borderId="3" xfId="0" applyNumberFormat="1" applyFont="1" applyBorder="1" applyAlignment="1" applyProtection="1">
      <alignment vertical="top"/>
      <protection locked="0"/>
    </xf>
    <xf numFmtId="49" fontId="17" fillId="3" borderId="5" xfId="0" applyNumberFormat="1" applyFont="1" applyFill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center"/>
      <protection locked="0"/>
    </xf>
    <xf numFmtId="49" fontId="17" fillId="0" borderId="5" xfId="0" applyNumberFormat="1" applyFont="1" applyBorder="1" applyAlignment="1" applyProtection="1">
      <alignment vertical="top"/>
      <protection locked="0"/>
    </xf>
    <xf numFmtId="49" fontId="17" fillId="3" borderId="7" xfId="0" applyNumberFormat="1" applyFont="1" applyFill="1" applyBorder="1" applyAlignment="1" applyProtection="1">
      <alignment vertical="top"/>
      <protection locked="0"/>
    </xf>
    <xf numFmtId="169" fontId="17" fillId="3" borderId="3" xfId="0" applyNumberFormat="1" applyFont="1" applyFill="1" applyBorder="1" applyAlignment="1" applyProtection="1">
      <alignment vertical="center"/>
      <protection locked="0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17" fillId="0" borderId="2" xfId="0" applyNumberFormat="1" applyFont="1" applyBorder="1" applyAlignment="1" applyProtection="1">
      <alignment vertical="center"/>
      <protection locked="0"/>
    </xf>
    <xf numFmtId="169" fontId="17" fillId="3" borderId="2" xfId="0" applyNumberFormat="1" applyFont="1" applyFill="1" applyBorder="1" applyAlignment="1" applyProtection="1">
      <alignment vertical="center"/>
      <protection locked="0"/>
    </xf>
    <xf numFmtId="169" fontId="17" fillId="3" borderId="6" xfId="0" applyNumberFormat="1" applyFont="1" applyFill="1" applyBorder="1" applyAlignment="1" applyProtection="1">
      <alignment vertical="center"/>
      <protection locked="0"/>
    </xf>
    <xf numFmtId="49" fontId="42" fillId="3" borderId="3" xfId="0" applyNumberFormat="1" applyFont="1" applyFill="1" applyBorder="1" applyAlignment="1" applyProtection="1">
      <alignment vertical="top"/>
      <protection locked="0"/>
    </xf>
    <xf numFmtId="49" fontId="24" fillId="3" borderId="3" xfId="0" applyNumberFormat="1" applyFont="1" applyFill="1" applyBorder="1" applyAlignment="1" applyProtection="1">
      <alignment vertical="top"/>
      <protection locked="0"/>
    </xf>
    <xf numFmtId="2" fontId="3" fillId="2" borderId="3" xfId="0" applyNumberFormat="1" applyFont="1" applyFill="1" applyBorder="1"/>
    <xf numFmtId="0" fontId="16" fillId="0" borderId="3" xfId="0" applyFont="1" applyBorder="1" applyAlignment="1">
      <alignment horizontal="right" vertical="top"/>
    </xf>
    <xf numFmtId="0" fontId="18" fillId="0" borderId="3" xfId="0" applyFont="1" applyBorder="1" applyAlignment="1">
      <alignment horizontal="right" vertical="top"/>
    </xf>
    <xf numFmtId="2" fontId="14" fillId="2" borderId="3" xfId="0" applyNumberFormat="1" applyFont="1" applyFill="1" applyBorder="1" applyAlignment="1">
      <alignment horizontal="right" vertical="top"/>
    </xf>
    <xf numFmtId="4" fontId="16" fillId="0" borderId="13" xfId="0" applyNumberFormat="1" applyFont="1" applyBorder="1" applyAlignment="1">
      <alignment vertical="top" wrapText="1"/>
    </xf>
    <xf numFmtId="0" fontId="14" fillId="0" borderId="9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vertical="center"/>
    </xf>
    <xf numFmtId="0" fontId="14" fillId="0" borderId="13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49" fontId="17" fillId="3" borderId="4" xfId="0" applyNumberFormat="1" applyFont="1" applyFill="1" applyBorder="1" applyAlignment="1" applyProtection="1">
      <alignment vertical="top"/>
      <protection locked="0"/>
    </xf>
    <xf numFmtId="0" fontId="18" fillId="2" borderId="4" xfId="0" applyFont="1" applyFill="1" applyBorder="1" applyAlignment="1">
      <alignment horizontal="right" vertical="top"/>
    </xf>
    <xf numFmtId="2" fontId="14" fillId="2" borderId="4" xfId="0" applyNumberFormat="1" applyFont="1" applyFill="1" applyBorder="1" applyAlignment="1">
      <alignment vertical="top"/>
    </xf>
    <xf numFmtId="4" fontId="18" fillId="4" borderId="6" xfId="0" applyNumberFormat="1" applyFont="1" applyFill="1" applyBorder="1" applyAlignment="1">
      <alignment horizontal="right" vertical="top"/>
    </xf>
    <xf numFmtId="2" fontId="14" fillId="2" borderId="1" xfId="0" applyNumberFormat="1" applyFont="1" applyFill="1" applyBorder="1" applyAlignment="1">
      <alignment vertical="top"/>
    </xf>
    <xf numFmtId="49" fontId="14" fillId="0" borderId="13" xfId="0" applyNumberFormat="1" applyFont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top"/>
      <protection locked="0"/>
    </xf>
    <xf numFmtId="0" fontId="16" fillId="0" borderId="13" xfId="0" applyFont="1" applyBorder="1" applyAlignment="1">
      <alignment vertical="top" wrapText="1"/>
    </xf>
    <xf numFmtId="49" fontId="18" fillId="0" borderId="13" xfId="0" applyNumberFormat="1" applyFont="1" applyBorder="1" applyAlignment="1">
      <alignment vertical="top" wrapText="1"/>
    </xf>
    <xf numFmtId="0" fontId="18" fillId="0" borderId="9" xfId="0" applyFont="1" applyBorder="1" applyAlignment="1">
      <alignment horizontal="right" vertical="top"/>
    </xf>
    <xf numFmtId="2" fontId="18" fillId="0" borderId="10" xfId="0" applyNumberFormat="1" applyFont="1" applyBorder="1" applyAlignment="1">
      <alignment horizontal="right" vertical="top"/>
    </xf>
    <xf numFmtId="4" fontId="18" fillId="0" borderId="9" xfId="0" applyNumberFormat="1" applyFont="1" applyBorder="1" applyAlignment="1">
      <alignment horizontal="right" vertical="top"/>
    </xf>
    <xf numFmtId="3" fontId="16" fillId="0" borderId="10" xfId="0" applyNumberFormat="1" applyFont="1" applyBorder="1" applyAlignment="1">
      <alignment horizontal="right" vertical="top"/>
    </xf>
    <xf numFmtId="0" fontId="24" fillId="0" borderId="13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1" fontId="16" fillId="0" borderId="13" xfId="0" applyNumberFormat="1" applyFont="1" applyBorder="1" applyAlignment="1">
      <alignment vertical="top" wrapText="1"/>
    </xf>
    <xf numFmtId="4" fontId="18" fillId="0" borderId="10" xfId="0" applyNumberFormat="1" applyFont="1" applyBorder="1" applyAlignment="1">
      <alignment vertical="top"/>
    </xf>
    <xf numFmtId="4" fontId="18" fillId="0" borderId="13" xfId="0" applyNumberFormat="1" applyFont="1" applyBorder="1" applyAlignment="1">
      <alignment horizontal="right" vertical="top"/>
    </xf>
    <xf numFmtId="4" fontId="18" fillId="4" borderId="4" xfId="0" applyNumberFormat="1" applyFont="1" applyFill="1" applyBorder="1" applyAlignment="1">
      <alignment horizontal="right" vertical="top"/>
    </xf>
    <xf numFmtId="49" fontId="18" fillId="0" borderId="5" xfId="0" applyNumberFormat="1" applyFont="1" applyBorder="1" applyAlignment="1">
      <alignment vertical="top"/>
    </xf>
    <xf numFmtId="4" fontId="18" fillId="0" borderId="3" xfId="0" applyNumberFormat="1" applyFont="1" applyBorder="1" applyAlignment="1">
      <alignment horizontal="right" vertical="top"/>
    </xf>
    <xf numFmtId="4" fontId="16" fillId="0" borderId="23" xfId="0" applyNumberFormat="1" applyFont="1" applyBorder="1" applyAlignment="1" applyProtection="1">
      <alignment vertical="center" wrapText="1"/>
      <protection locked="0"/>
    </xf>
    <xf numFmtId="49" fontId="14" fillId="5" borderId="0" xfId="0" applyNumberFormat="1" applyFont="1" applyFill="1" applyAlignment="1">
      <alignment vertical="center"/>
    </xf>
    <xf numFmtId="49" fontId="43" fillId="3" borderId="3" xfId="0" applyNumberFormat="1" applyFont="1" applyFill="1" applyBorder="1" applyAlignment="1" applyProtection="1">
      <alignment vertical="top"/>
      <protection locked="0"/>
    </xf>
    <xf numFmtId="49" fontId="35" fillId="6" borderId="3" xfId="0" applyNumberFormat="1" applyFont="1" applyFill="1" applyBorder="1" applyAlignment="1" applyProtection="1">
      <alignment vertical="top"/>
      <protection locked="0"/>
    </xf>
    <xf numFmtId="49" fontId="43" fillId="6" borderId="3" xfId="0" applyNumberFormat="1" applyFont="1" applyFill="1" applyBorder="1" applyAlignment="1" applyProtection="1">
      <alignment vertical="top"/>
      <protection locked="0"/>
    </xf>
    <xf numFmtId="49" fontId="14" fillId="6" borderId="3" xfId="0" applyNumberFormat="1" applyFont="1" applyFill="1" applyBorder="1" applyAlignment="1">
      <alignment vertical="top" wrapText="1"/>
    </xf>
    <xf numFmtId="2" fontId="18" fillId="6" borderId="5" xfId="0" applyNumberFormat="1" applyFont="1" applyFill="1" applyBorder="1" applyAlignment="1">
      <alignment horizontal="right" vertical="center"/>
    </xf>
    <xf numFmtId="4" fontId="18" fillId="6" borderId="2" xfId="0" applyNumberFormat="1" applyFont="1" applyFill="1" applyBorder="1" applyAlignment="1">
      <alignment horizontal="right" vertical="top"/>
    </xf>
    <xf numFmtId="0" fontId="14" fillId="6" borderId="2" xfId="0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vertical="top" wrapText="1"/>
    </xf>
    <xf numFmtId="0" fontId="14" fillId="6" borderId="9" xfId="0" applyFont="1" applyFill="1" applyBorder="1" applyAlignment="1">
      <alignment vertical="center"/>
    </xf>
    <xf numFmtId="49" fontId="14" fillId="6" borderId="8" xfId="0" applyNumberFormat="1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right" vertical="top"/>
    </xf>
    <xf numFmtId="0" fontId="14" fillId="6" borderId="3" xfId="0" applyFont="1" applyFill="1" applyBorder="1" applyAlignment="1">
      <alignment vertical="top"/>
    </xf>
    <xf numFmtId="0" fontId="18" fillId="8" borderId="4" xfId="0" applyFont="1" applyFill="1" applyBorder="1" applyAlignment="1">
      <alignment vertical="top" wrapText="1"/>
    </xf>
    <xf numFmtId="4" fontId="18" fillId="4" borderId="1" xfId="0" applyNumberFormat="1" applyFont="1" applyFill="1" applyBorder="1" applyAlignment="1">
      <alignment horizontal="right" vertical="top"/>
    </xf>
    <xf numFmtId="49" fontId="14" fillId="6" borderId="3" xfId="0" applyNumberFormat="1" applyFont="1" applyFill="1" applyBorder="1" applyAlignment="1" applyProtection="1">
      <alignment vertical="top"/>
      <protection locked="0"/>
    </xf>
    <xf numFmtId="49" fontId="17" fillId="6" borderId="3" xfId="0" applyNumberFormat="1" applyFont="1" applyFill="1" applyBorder="1" applyAlignment="1" applyProtection="1">
      <alignment vertical="top"/>
      <protection locked="0"/>
    </xf>
    <xf numFmtId="0" fontId="16" fillId="6" borderId="3" xfId="0" applyFont="1" applyFill="1" applyBorder="1" applyAlignment="1">
      <alignment vertical="top" wrapText="1"/>
    </xf>
    <xf numFmtId="49" fontId="18" fillId="6" borderId="3" xfId="0" applyNumberFormat="1" applyFont="1" applyFill="1" applyBorder="1" applyAlignment="1">
      <alignment vertical="top" wrapText="1"/>
    </xf>
    <xf numFmtId="0" fontId="18" fillId="6" borderId="13" xfId="0" applyFont="1" applyFill="1" applyBorder="1" applyAlignment="1">
      <alignment horizontal="right" vertical="top"/>
    </xf>
    <xf numFmtId="4" fontId="16" fillId="6" borderId="5" xfId="0" applyNumberFormat="1" applyFont="1" applyFill="1" applyBorder="1" applyAlignment="1">
      <alignment vertical="top" wrapText="1"/>
    </xf>
    <xf numFmtId="49" fontId="14" fillId="0" borderId="2" xfId="0" applyNumberFormat="1" applyFont="1" applyBorder="1" applyAlignment="1" applyProtection="1">
      <alignment vertical="top"/>
      <protection locked="0"/>
    </xf>
    <xf numFmtId="0" fontId="18" fillId="0" borderId="13" xfId="0" applyFont="1" applyBorder="1" applyAlignment="1">
      <alignment horizontal="right" vertical="top"/>
    </xf>
    <xf numFmtId="2" fontId="18" fillId="0" borderId="13" xfId="0" applyNumberFormat="1" applyFont="1" applyBorder="1" applyAlignment="1">
      <alignment horizontal="right" vertical="top"/>
    </xf>
    <xf numFmtId="4" fontId="18" fillId="0" borderId="10" xfId="0" applyNumberFormat="1" applyFont="1" applyBorder="1" applyAlignment="1">
      <alignment horizontal="right" vertical="top"/>
    </xf>
    <xf numFmtId="49" fontId="18" fillId="2" borderId="4" xfId="0" applyNumberFormat="1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right" vertical="top"/>
    </xf>
    <xf numFmtId="2" fontId="18" fillId="2" borderId="7" xfId="0" applyNumberFormat="1" applyFont="1" applyFill="1" applyBorder="1" applyAlignment="1">
      <alignment horizontal="right" vertical="top"/>
    </xf>
    <xf numFmtId="0" fontId="15" fillId="0" borderId="9" xfId="0" applyFont="1" applyBorder="1" applyAlignment="1">
      <alignment vertical="center"/>
    </xf>
    <xf numFmtId="0" fontId="14" fillId="2" borderId="4" xfId="0" applyFont="1" applyFill="1" applyBorder="1" applyAlignment="1">
      <alignment vertical="top"/>
    </xf>
    <xf numFmtId="49" fontId="35" fillId="0" borderId="0" xfId="0" applyNumberFormat="1" applyFont="1" applyAlignment="1">
      <alignment vertical="top"/>
    </xf>
    <xf numFmtId="0" fontId="15" fillId="0" borderId="10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right" vertical="top"/>
    </xf>
    <xf numFmtId="3" fontId="16" fillId="4" borderId="3" xfId="0" applyNumberFormat="1" applyFont="1" applyFill="1" applyBorder="1" applyAlignment="1">
      <alignment horizontal="right" vertical="top"/>
    </xf>
    <xf numFmtId="4" fontId="22" fillId="0" borderId="3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right" vertical="top"/>
    </xf>
    <xf numFmtId="49" fontId="18" fillId="0" borderId="3" xfId="0" applyNumberFormat="1" applyFont="1" applyBorder="1" applyAlignment="1">
      <alignment vertical="top"/>
    </xf>
    <xf numFmtId="3" fontId="16" fillId="0" borderId="0" xfId="0" applyNumberFormat="1" applyFont="1" applyAlignment="1">
      <alignment horizontal="right" vertical="top"/>
    </xf>
    <xf numFmtId="3" fontId="16" fillId="0" borderId="13" xfId="0" applyNumberFormat="1" applyFont="1" applyBorder="1" applyAlignment="1">
      <alignment horizontal="right" vertical="top"/>
    </xf>
    <xf numFmtId="2" fontId="14" fillId="3" borderId="4" xfId="0" applyNumberFormat="1" applyFont="1" applyFill="1" applyBorder="1" applyAlignment="1" applyProtection="1">
      <alignment vertical="top"/>
      <protection locked="0"/>
    </xf>
    <xf numFmtId="2" fontId="18" fillId="2" borderId="4" xfId="0" applyNumberFormat="1" applyFont="1" applyFill="1" applyBorder="1" applyAlignment="1">
      <alignment horizontal="right" vertical="top"/>
    </xf>
    <xf numFmtId="2" fontId="18" fillId="4" borderId="4" xfId="0" applyNumberFormat="1" applyFont="1" applyFill="1" applyBorder="1" applyAlignment="1">
      <alignment horizontal="right" vertical="top"/>
    </xf>
    <xf numFmtId="0" fontId="15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right" vertical="top"/>
    </xf>
    <xf numFmtId="2" fontId="24" fillId="3" borderId="3" xfId="0" applyNumberFormat="1" applyFont="1" applyFill="1" applyBorder="1" applyAlignment="1" applyProtection="1">
      <alignment vertical="center"/>
      <protection locked="0"/>
    </xf>
    <xf numFmtId="2" fontId="18" fillId="2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 applyAlignment="1" applyProtection="1">
      <alignment vertical="top"/>
      <protection locked="0"/>
    </xf>
    <xf numFmtId="2" fontId="16" fillId="0" borderId="3" xfId="0" applyNumberFormat="1" applyFont="1" applyBorder="1" applyAlignment="1">
      <alignment vertical="top" wrapText="1"/>
    </xf>
    <xf numFmtId="2" fontId="18" fillId="0" borderId="3" xfId="0" applyNumberFormat="1" applyFont="1" applyBorder="1" applyAlignment="1">
      <alignment vertical="top" wrapText="1"/>
    </xf>
    <xf numFmtId="2" fontId="14" fillId="3" borderId="3" xfId="0" applyNumberFormat="1" applyFont="1" applyFill="1" applyBorder="1" applyAlignment="1" applyProtection="1">
      <alignment vertical="top"/>
      <protection locked="0"/>
    </xf>
    <xf numFmtId="2" fontId="18" fillId="2" borderId="3" xfId="0" applyNumberFormat="1" applyFont="1" applyFill="1" applyBorder="1" applyAlignment="1">
      <alignment vertical="top" wrapText="1"/>
    </xf>
    <xf numFmtId="2" fontId="18" fillId="10" borderId="3" xfId="0" applyNumberFormat="1" applyFont="1" applyFill="1" applyBorder="1" applyAlignment="1">
      <alignment vertical="top" wrapText="1"/>
    </xf>
    <xf numFmtId="2" fontId="16" fillId="0" borderId="3" xfId="0" applyNumberFormat="1" applyFont="1" applyBorder="1" applyAlignment="1" applyProtection="1">
      <alignment vertical="center" wrapText="1"/>
      <protection locked="0"/>
    </xf>
    <xf numFmtId="2" fontId="18" fillId="4" borderId="3" xfId="0" applyNumberFormat="1" applyFont="1" applyFill="1" applyBorder="1" applyAlignment="1">
      <alignment horizontal="right" vertical="center"/>
    </xf>
    <xf numFmtId="2" fontId="18" fillId="4" borderId="3" xfId="0" applyNumberFormat="1" applyFont="1" applyFill="1" applyBorder="1" applyAlignment="1">
      <alignment horizontal="right" vertical="top"/>
    </xf>
    <xf numFmtId="2" fontId="38" fillId="4" borderId="3" xfId="0" applyNumberFormat="1" applyFont="1" applyFill="1" applyBorder="1" applyAlignment="1">
      <alignment horizontal="right" vertical="center"/>
    </xf>
    <xf numFmtId="2" fontId="14" fillId="0" borderId="3" xfId="0" applyNumberFormat="1" applyFont="1" applyBorder="1" applyAlignment="1">
      <alignment vertical="top"/>
    </xf>
    <xf numFmtId="2" fontId="14" fillId="0" borderId="3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vertical="top"/>
    </xf>
    <xf numFmtId="2" fontId="16" fillId="0" borderId="13" xfId="0" applyNumberFormat="1" applyFont="1" applyBorder="1" applyAlignment="1">
      <alignment horizontal="right" vertical="top"/>
    </xf>
    <xf numFmtId="2" fontId="14" fillId="0" borderId="9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10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top"/>
    </xf>
    <xf numFmtId="2" fontId="18" fillId="2" borderId="4" xfId="0" applyNumberFormat="1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center"/>
    </xf>
    <xf numFmtId="2" fontId="15" fillId="4" borderId="6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horizontal="right" vertical="center" wrapText="1"/>
    </xf>
    <xf numFmtId="3" fontId="14" fillId="4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right" vertical="center" wrapText="1"/>
    </xf>
    <xf numFmtId="0" fontId="14" fillId="2" borderId="5" xfId="0" applyFont="1" applyFill="1" applyBorder="1" applyAlignment="1">
      <alignment vertical="top"/>
    </xf>
    <xf numFmtId="4" fontId="18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4" fontId="18" fillId="0" borderId="16" xfId="0" applyNumberFormat="1" applyFont="1" applyBorder="1" applyAlignment="1">
      <alignment horizontal="right" vertical="center"/>
    </xf>
    <xf numFmtId="4" fontId="38" fillId="0" borderId="16" xfId="0" applyNumberFormat="1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4" fontId="22" fillId="2" borderId="0" xfId="0" applyNumberFormat="1" applyFont="1" applyFill="1" applyAlignment="1">
      <alignment horizontal="right" vertical="top"/>
    </xf>
    <xf numFmtId="1" fontId="14" fillId="0" borderId="11" xfId="0" applyNumberFormat="1" applyFont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center"/>
      <protection locked="0"/>
    </xf>
    <xf numFmtId="1" fontId="14" fillId="3" borderId="4" xfId="0" applyNumberFormat="1" applyFont="1" applyFill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top"/>
      <protection locked="0"/>
    </xf>
    <xf numFmtId="1" fontId="14" fillId="3" borderId="4" xfId="0" applyNumberFormat="1" applyFont="1" applyFill="1" applyBorder="1" applyAlignment="1" applyProtection="1">
      <alignment horizontal="left" vertical="top"/>
      <protection locked="0"/>
    </xf>
    <xf numFmtId="1" fontId="14" fillId="0" borderId="11" xfId="0" applyNumberFormat="1" applyFont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top"/>
      <protection locked="0"/>
    </xf>
    <xf numFmtId="1" fontId="35" fillId="6" borderId="3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0" fontId="14" fillId="3" borderId="0" xfId="0" applyFont="1" applyFill="1" applyAlignment="1" applyProtection="1">
      <alignment horizontal="right" vertical="center"/>
      <protection locked="0"/>
    </xf>
    <xf numFmtId="4" fontId="15" fillId="4" borderId="0" xfId="0" applyNumberFormat="1" applyFont="1" applyFill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5" fillId="4" borderId="2" xfId="0" applyNumberFormat="1" applyFont="1" applyFill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0" fontId="14" fillId="0" borderId="10" xfId="0" applyFont="1" applyBorder="1" applyAlignment="1">
      <alignment vertical="top"/>
    </xf>
    <xf numFmtId="0" fontId="11" fillId="0" borderId="0" xfId="0" applyFont="1" applyAlignment="1">
      <alignment horizontal="left"/>
    </xf>
    <xf numFmtId="4" fontId="7" fillId="0" borderId="0" xfId="0" applyNumberFormat="1" applyFont="1" applyAlignment="1" applyProtection="1">
      <alignment vertical="center"/>
      <protection locked="0"/>
    </xf>
    <xf numFmtId="49" fontId="14" fillId="3" borderId="0" xfId="0" applyNumberFormat="1" applyFont="1" applyFill="1" applyAlignment="1">
      <alignment horizontal="left" vertical="center"/>
    </xf>
    <xf numFmtId="49" fontId="14" fillId="4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1" fontId="18" fillId="5" borderId="0" xfId="0" applyNumberFormat="1" applyFont="1" applyFill="1" applyAlignment="1">
      <alignment vertical="top" wrapText="1"/>
    </xf>
    <xf numFmtId="1" fontId="16" fillId="0" borderId="0" xfId="0" applyNumberFormat="1" applyFont="1" applyAlignment="1">
      <alignment vertical="top"/>
    </xf>
    <xf numFmtId="1" fontId="18" fillId="6" borderId="0" xfId="0" applyNumberFormat="1" applyFont="1" applyFill="1" applyAlignment="1">
      <alignment vertical="top"/>
    </xf>
    <xf numFmtId="1" fontId="14" fillId="6" borderId="0" xfId="0" applyNumberFormat="1" applyFont="1" applyFill="1" applyAlignment="1">
      <alignment vertical="top"/>
    </xf>
    <xf numFmtId="1" fontId="14" fillId="0" borderId="0" xfId="0" applyNumberFormat="1" applyFont="1" applyAlignment="1">
      <alignment vertical="top" wrapText="1"/>
    </xf>
    <xf numFmtId="49" fontId="1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166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5" xfId="2" applyNumberFormat="1" applyFont="1" applyFill="1" applyBorder="1" applyAlignment="1" applyProtection="1">
      <alignment horizontal="left" vertical="top" wrapText="1"/>
      <protection locked="0"/>
    </xf>
    <xf numFmtId="49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7" xfId="2" applyNumberFormat="1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vertical="center"/>
      <protection locked="0"/>
    </xf>
    <xf numFmtId="49" fontId="15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horizontal="right" vertical="center"/>
      <protection locked="0"/>
    </xf>
    <xf numFmtId="49" fontId="18" fillId="2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center" wrapText="1"/>
      <protection locked="0"/>
    </xf>
    <xf numFmtId="4" fontId="18" fillId="3" borderId="3" xfId="0" applyNumberFormat="1" applyFont="1" applyFill="1" applyBorder="1" applyAlignment="1" applyProtection="1">
      <alignment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3" fontId="16" fillId="0" borderId="3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center" wrapText="1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49" fontId="16" fillId="3" borderId="2" xfId="0" applyNumberFormat="1" applyFont="1" applyFill="1" applyBorder="1" applyAlignment="1" applyProtection="1">
      <alignment horizontal="right" vertical="center"/>
      <protection locked="0"/>
    </xf>
    <xf numFmtId="49" fontId="18" fillId="3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3" fontId="25" fillId="3" borderId="3" xfId="0" applyNumberFormat="1" applyFont="1" applyFill="1" applyBorder="1" applyAlignment="1" applyProtection="1">
      <alignment vertical="center" wrapText="1"/>
      <protection locked="0"/>
    </xf>
    <xf numFmtId="3" fontId="25" fillId="0" borderId="3" xfId="0" applyNumberFormat="1" applyFont="1" applyBorder="1" applyAlignment="1" applyProtection="1">
      <alignment vertical="center" wrapText="1"/>
      <protection locked="0"/>
    </xf>
    <xf numFmtId="49" fontId="18" fillId="2" borderId="3" xfId="0" applyNumberFormat="1" applyFont="1" applyFill="1" applyBorder="1" applyAlignment="1" applyProtection="1">
      <alignment horizontal="right" vertical="center"/>
      <protection locked="0"/>
    </xf>
    <xf numFmtId="49" fontId="18" fillId="2" borderId="4" xfId="0" applyNumberFormat="1" applyFont="1" applyFill="1" applyBorder="1" applyAlignment="1" applyProtection="1">
      <alignment horizontal="right" vertical="center"/>
      <protection locked="0"/>
    </xf>
    <xf numFmtId="3" fontId="16" fillId="3" borderId="4" xfId="0" applyNumberFormat="1" applyFont="1" applyFill="1" applyBorder="1" applyAlignment="1" applyProtection="1">
      <alignment vertical="center" wrapText="1"/>
      <protection locked="0"/>
    </xf>
    <xf numFmtId="4" fontId="18" fillId="3" borderId="4" xfId="0" applyNumberFormat="1" applyFont="1" applyFill="1" applyBorder="1" applyAlignment="1" applyProtection="1">
      <alignment vertical="center"/>
      <protection locked="0"/>
    </xf>
    <xf numFmtId="1" fontId="14" fillId="3" borderId="0" xfId="0" applyNumberFormat="1" applyFont="1" applyFill="1" applyAlignment="1" applyProtection="1">
      <alignment vertical="center"/>
      <protection locked="0"/>
    </xf>
    <xf numFmtId="4" fontId="15" fillId="3" borderId="0" xfId="0" applyNumberFormat="1" applyFont="1" applyFill="1" applyAlignment="1" applyProtection="1">
      <alignment horizontal="right" vertical="center"/>
      <protection locked="0"/>
    </xf>
    <xf numFmtId="1" fontId="16" fillId="3" borderId="2" xfId="0" applyNumberFormat="1" applyFont="1" applyFill="1" applyBorder="1" applyAlignment="1" applyProtection="1">
      <alignment vertical="center" wrapText="1"/>
      <protection locked="0"/>
    </xf>
    <xf numFmtId="1" fontId="16" fillId="0" borderId="2" xfId="0" applyNumberFormat="1" applyFont="1" applyBorder="1" applyAlignment="1" applyProtection="1">
      <alignment vertical="center" wrapText="1"/>
      <protection locked="0"/>
    </xf>
    <xf numFmtId="1" fontId="25" fillId="3" borderId="2" xfId="0" applyNumberFormat="1" applyFont="1" applyFill="1" applyBorder="1" applyAlignment="1" applyProtection="1">
      <alignment vertical="center" wrapText="1"/>
      <protection locked="0"/>
    </xf>
    <xf numFmtId="49" fontId="16" fillId="3" borderId="0" xfId="0" applyNumberFormat="1" applyFont="1" applyFill="1" applyAlignment="1" applyProtection="1">
      <alignment horizontal="right" vertical="center"/>
      <protection locked="0"/>
    </xf>
    <xf numFmtId="169" fontId="18" fillId="0" borderId="0" xfId="0" applyNumberFormat="1" applyFont="1" applyAlignment="1" applyProtection="1">
      <alignment horizontal="right" vertical="center"/>
      <protection locked="0"/>
    </xf>
    <xf numFmtId="169" fontId="18" fillId="3" borderId="1" xfId="0" applyNumberFormat="1" applyFont="1" applyFill="1" applyBorder="1" applyAlignment="1" applyProtection="1">
      <alignment horizontal="right" vertical="center"/>
      <protection locked="0"/>
    </xf>
    <xf numFmtId="1" fontId="16" fillId="3" borderId="6" xfId="0" applyNumberFormat="1" applyFont="1" applyFill="1" applyBorder="1" applyAlignment="1" applyProtection="1">
      <alignment vertical="center" wrapText="1"/>
      <protection locked="0"/>
    </xf>
    <xf numFmtId="169" fontId="18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top"/>
      <protection locked="0"/>
    </xf>
    <xf numFmtId="4" fontId="18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center" wrapText="1"/>
      <protection locked="0"/>
    </xf>
    <xf numFmtId="169" fontId="16" fillId="3" borderId="5" xfId="0" applyNumberFormat="1" applyFont="1" applyFill="1" applyBorder="1" applyAlignment="1" applyProtection="1">
      <alignment vertical="center" wrapText="1"/>
      <protection locked="0"/>
    </xf>
    <xf numFmtId="2" fontId="18" fillId="3" borderId="3" xfId="0" applyNumberFormat="1" applyFont="1" applyFill="1" applyBorder="1" applyAlignment="1" applyProtection="1">
      <alignment horizontal="right" vertical="center" readingOrder="1"/>
      <protection locked="0"/>
    </xf>
    <xf numFmtId="2" fontId="18" fillId="3" borderId="3" xfId="0" applyNumberFormat="1" applyFont="1" applyFill="1" applyBorder="1" applyAlignment="1" applyProtection="1">
      <alignment horizontal="right" vertical="center"/>
      <protection locked="0"/>
    </xf>
    <xf numFmtId="169" fontId="16" fillId="0" borderId="5" xfId="0" applyNumberFormat="1" applyFont="1" applyBorder="1" applyAlignment="1" applyProtection="1">
      <alignment vertical="center" wrapText="1"/>
      <protection locked="0"/>
    </xf>
    <xf numFmtId="2" fontId="18" fillId="0" borderId="3" xfId="0" applyNumberFormat="1" applyFont="1" applyBorder="1" applyAlignment="1" applyProtection="1">
      <alignment vertical="center"/>
      <protection locked="0"/>
    </xf>
    <xf numFmtId="2" fontId="18" fillId="3" borderId="3" xfId="0" applyNumberFormat="1" applyFont="1" applyFill="1" applyBorder="1" applyAlignment="1" applyProtection="1">
      <alignment vertical="center"/>
      <protection locked="0"/>
    </xf>
    <xf numFmtId="169" fontId="16" fillId="3" borderId="7" xfId="0" applyNumberFormat="1" applyFont="1" applyFill="1" applyBorder="1" applyAlignment="1" applyProtection="1">
      <alignment vertical="center" wrapText="1"/>
      <protection locked="0"/>
    </xf>
    <xf numFmtId="2" fontId="18" fillId="3" borderId="4" xfId="0" applyNumberFormat="1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3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3" fontId="15" fillId="0" borderId="5" xfId="0" applyNumberFormat="1" applyFont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 applyProtection="1">
      <alignment vertical="center"/>
      <protection locked="0"/>
    </xf>
    <xf numFmtId="3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3" fontId="14" fillId="3" borderId="5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3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 applyProtection="1">
      <alignment vertical="center"/>
      <protection locked="0"/>
    </xf>
    <xf numFmtId="3" fontId="14" fillId="3" borderId="7" xfId="0" applyNumberFormat="1" applyFont="1" applyFill="1" applyBorder="1" applyAlignment="1" applyProtection="1">
      <alignment horizontal="center" vertical="center"/>
      <protection locked="0"/>
    </xf>
    <xf numFmtId="1" fontId="16" fillId="3" borderId="3" xfId="0" applyNumberFormat="1" applyFont="1" applyFill="1" applyBorder="1" applyAlignment="1" applyProtection="1">
      <alignment vertical="center" wrapText="1"/>
      <protection locked="0"/>
    </xf>
    <xf numFmtId="1" fontId="16" fillId="0" borderId="3" xfId="0" applyNumberFormat="1" applyFont="1" applyBorder="1" applyAlignment="1" applyProtection="1">
      <alignment vertical="center" wrapText="1"/>
      <protection locked="0"/>
    </xf>
    <xf numFmtId="1" fontId="16" fillId="3" borderId="3" xfId="0" applyNumberFormat="1" applyFont="1" applyFill="1" applyBorder="1" applyAlignment="1" applyProtection="1">
      <alignment vertical="top" wrapText="1"/>
      <protection locked="0"/>
    </xf>
    <xf numFmtId="1" fontId="16" fillId="0" borderId="3" xfId="0" applyNumberFormat="1" applyFont="1" applyBorder="1" applyAlignment="1" applyProtection="1">
      <alignment vertical="top" wrapText="1"/>
      <protection locked="0"/>
    </xf>
    <xf numFmtId="1" fontId="16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center" wrapText="1"/>
      <protection locked="0"/>
    </xf>
    <xf numFmtId="1" fontId="18" fillId="3" borderId="3" xfId="0" applyNumberFormat="1" applyFont="1" applyFill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top" wrapText="1"/>
      <protection locked="0"/>
    </xf>
    <xf numFmtId="1" fontId="18" fillId="3" borderId="3" xfId="0" applyNumberFormat="1" applyFont="1" applyFill="1" applyBorder="1" applyAlignment="1" applyProtection="1">
      <alignment vertical="top"/>
      <protection locked="0"/>
    </xf>
    <xf numFmtId="1" fontId="18" fillId="0" borderId="3" xfId="0" applyNumberFormat="1" applyFont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top" wrapText="1"/>
      <protection locked="0"/>
    </xf>
    <xf numFmtId="1" fontId="18" fillId="0" borderId="3" xfId="0" applyNumberFormat="1" applyFont="1" applyBorder="1" applyAlignment="1" applyProtection="1">
      <alignment vertical="top"/>
      <protection locked="0"/>
    </xf>
    <xf numFmtId="4" fontId="16" fillId="3" borderId="4" xfId="0" applyNumberFormat="1" applyFont="1" applyFill="1" applyBorder="1" applyAlignment="1" applyProtection="1">
      <alignment vertical="center" wrapText="1"/>
      <protection locked="0"/>
    </xf>
    <xf numFmtId="1" fontId="18" fillId="3" borderId="4" xfId="0" applyNumberFormat="1" applyFont="1" applyFill="1" applyBorder="1" applyAlignment="1" applyProtection="1">
      <alignment vertical="top"/>
      <protection locked="0"/>
    </xf>
    <xf numFmtId="49" fontId="18" fillId="3" borderId="4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left" vertical="top" wrapText="1"/>
      <protection locked="0"/>
    </xf>
    <xf numFmtId="49" fontId="22" fillId="0" borderId="3" xfId="0" applyNumberFormat="1" applyFont="1" applyBorder="1" applyAlignment="1" applyProtection="1">
      <alignment vertical="top" wrapText="1"/>
      <protection locked="0"/>
    </xf>
    <xf numFmtId="49" fontId="18" fillId="0" borderId="3" xfId="0" applyNumberFormat="1" applyFont="1" applyBorder="1" applyAlignment="1" applyProtection="1">
      <alignment vertical="top" wrapText="1"/>
      <protection locked="0"/>
    </xf>
    <xf numFmtId="49" fontId="22" fillId="3" borderId="3" xfId="0" applyNumberFormat="1" applyFont="1" applyFill="1" applyBorder="1" applyAlignment="1" applyProtection="1">
      <alignment vertical="top" wrapText="1"/>
      <protection locked="0"/>
    </xf>
    <xf numFmtId="49" fontId="18" fillId="3" borderId="3" xfId="0" applyNumberFormat="1" applyFont="1" applyFill="1" applyBorder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vertical="top" wrapText="1"/>
      <protection locked="0"/>
    </xf>
    <xf numFmtId="49" fontId="15" fillId="3" borderId="0" xfId="0" applyNumberFormat="1" applyFont="1" applyFill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top"/>
      <protection locked="0"/>
    </xf>
    <xf numFmtId="167" fontId="14" fillId="3" borderId="0" xfId="0" applyNumberFormat="1" applyFont="1" applyFill="1" applyAlignment="1" applyProtection="1">
      <alignment vertical="top"/>
      <protection locked="0"/>
    </xf>
    <xf numFmtId="4" fontId="15" fillId="3" borderId="0" xfId="0" applyNumberFormat="1" applyFont="1" applyFill="1" applyAlignment="1" applyProtection="1">
      <alignment horizontal="right" vertical="top"/>
      <protection locked="0"/>
    </xf>
    <xf numFmtId="0" fontId="15" fillId="3" borderId="0" xfId="0" applyFont="1" applyFill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vertical="top" wrapText="1"/>
      <protection locked="0"/>
    </xf>
    <xf numFmtId="4" fontId="16" fillId="3" borderId="3" xfId="0" applyNumberFormat="1" applyFont="1" applyFill="1" applyBorder="1" applyAlignment="1" applyProtection="1">
      <alignment vertical="top"/>
      <protection locked="0"/>
    </xf>
    <xf numFmtId="4" fontId="16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 wrapText="1"/>
      <protection locked="0"/>
    </xf>
    <xf numFmtId="3" fontId="16" fillId="3" borderId="3" xfId="0" applyNumberFormat="1" applyFont="1" applyFill="1" applyBorder="1" applyAlignment="1" applyProtection="1">
      <alignment vertical="top" wrapText="1"/>
      <protection locked="0"/>
    </xf>
    <xf numFmtId="4" fontId="16" fillId="3" borderId="4" xfId="0" applyNumberFormat="1" applyFont="1" applyFill="1" applyBorder="1" applyAlignment="1" applyProtection="1">
      <alignment vertical="top" wrapText="1"/>
      <protection locked="0"/>
    </xf>
    <xf numFmtId="0" fontId="28" fillId="3" borderId="0" xfId="0" applyFont="1" applyFill="1" applyAlignment="1" applyProtection="1">
      <alignment vertical="top"/>
      <protection locked="0"/>
    </xf>
    <xf numFmtId="49" fontId="28" fillId="3" borderId="0" xfId="0" applyNumberFormat="1" applyFont="1" applyFill="1" applyAlignment="1" applyProtection="1">
      <alignment vertical="top"/>
      <protection locked="0"/>
    </xf>
    <xf numFmtId="4" fontId="24" fillId="3" borderId="0" xfId="0" applyNumberFormat="1" applyFont="1" applyFill="1" applyAlignment="1" applyProtection="1">
      <alignment vertical="top"/>
      <protection locked="0"/>
    </xf>
    <xf numFmtId="167" fontId="24" fillId="3" borderId="0" xfId="0" applyNumberFormat="1" applyFont="1" applyFill="1" applyAlignment="1" applyProtection="1">
      <alignment vertical="top"/>
      <protection locked="0"/>
    </xf>
    <xf numFmtId="4" fontId="28" fillId="3" borderId="0" xfId="0" applyNumberFormat="1" applyFont="1" applyFill="1" applyAlignment="1" applyProtection="1">
      <alignment horizontal="right" vertical="top"/>
      <protection locked="0"/>
    </xf>
    <xf numFmtId="1" fontId="18" fillId="3" borderId="5" xfId="0" applyNumberFormat="1" applyFont="1" applyFill="1" applyBorder="1" applyAlignment="1" applyProtection="1">
      <alignment vertical="center"/>
      <protection locked="0"/>
    </xf>
    <xf numFmtId="1" fontId="16" fillId="0" borderId="3" xfId="0" applyNumberFormat="1" applyFont="1" applyBorder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vertical="top"/>
      <protection locked="0"/>
    </xf>
    <xf numFmtId="4" fontId="15" fillId="6" borderId="5" xfId="0" applyNumberFormat="1" applyFont="1" applyFill="1" applyBorder="1" applyAlignment="1" applyProtection="1">
      <alignment vertical="top"/>
      <protection locked="0"/>
    </xf>
    <xf numFmtId="4" fontId="15" fillId="3" borderId="7" xfId="0" applyNumberFormat="1" applyFont="1" applyFill="1" applyBorder="1" applyAlignment="1" applyProtection="1">
      <alignment vertical="top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49" fontId="14" fillId="6" borderId="0" xfId="0" applyNumberFormat="1" applyFont="1" applyFill="1" applyAlignment="1" applyProtection="1">
      <alignment vertical="center"/>
      <protection locked="0"/>
    </xf>
    <xf numFmtId="3" fontId="14" fillId="6" borderId="5" xfId="0" applyNumberFormat="1" applyFont="1" applyFill="1" applyBorder="1" applyAlignment="1" applyProtection="1">
      <alignment horizontal="left" vertical="center"/>
      <protection locked="0"/>
    </xf>
    <xf numFmtId="3" fontId="14" fillId="3" borderId="7" xfId="0" applyNumberFormat="1" applyFont="1" applyFill="1" applyBorder="1" applyAlignment="1" applyProtection="1">
      <alignment horizontal="left" vertical="center"/>
      <protection locked="0"/>
    </xf>
    <xf numFmtId="3" fontId="16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top"/>
      <protection locked="0"/>
    </xf>
    <xf numFmtId="4" fontId="16" fillId="3" borderId="4" xfId="0" applyNumberFormat="1" applyFont="1" applyFill="1" applyBorder="1" applyAlignment="1" applyProtection="1">
      <alignment horizontal="center" vertical="top" wrapText="1"/>
      <protection locked="0"/>
    </xf>
    <xf numFmtId="4" fontId="44" fillId="3" borderId="7" xfId="0" applyNumberFormat="1" applyFont="1" applyFill="1" applyBorder="1" applyAlignment="1" applyProtection="1">
      <alignment horizontal="center" vertical="top" wrapText="1"/>
      <protection locked="0"/>
    </xf>
    <xf numFmtId="4" fontId="14" fillId="3" borderId="2" xfId="0" applyNumberFormat="1" applyFont="1" applyFill="1" applyBorder="1" applyAlignment="1" applyProtection="1">
      <alignment horizontal="center" vertical="center"/>
      <protection locked="0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4" fontId="16" fillId="0" borderId="3" xfId="0" applyNumberFormat="1" applyFont="1" applyBorder="1" applyAlignment="1">
      <alignment horizontal="center" vertical="top" wrapText="1"/>
    </xf>
    <xf numFmtId="4" fontId="16" fillId="0" borderId="24" xfId="0" applyNumberFormat="1" applyFont="1" applyBorder="1" applyAlignment="1" applyProtection="1">
      <alignment horizontal="center" vertical="center" wrapText="1"/>
      <protection locked="0"/>
    </xf>
    <xf numFmtId="4" fontId="16" fillId="0" borderId="25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top" wrapText="1"/>
      <protection locked="0"/>
    </xf>
    <xf numFmtId="3" fontId="16" fillId="0" borderId="3" xfId="0" applyNumberFormat="1" applyFont="1" applyBorder="1" applyAlignment="1" applyProtection="1">
      <alignment vertical="top" wrapText="1"/>
      <protection locked="0"/>
    </xf>
    <xf numFmtId="3" fontId="16" fillId="3" borderId="4" xfId="0" applyNumberFormat="1" applyFont="1" applyFill="1" applyBorder="1" applyAlignment="1" applyProtection="1">
      <alignment vertical="top" wrapText="1"/>
      <protection locked="0"/>
    </xf>
    <xf numFmtId="49" fontId="18" fillId="3" borderId="0" xfId="0" applyNumberFormat="1" applyFont="1" applyFill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horizontal="right" vertical="top"/>
      <protection locked="0"/>
    </xf>
    <xf numFmtId="0" fontId="18" fillId="3" borderId="0" xfId="0" applyFont="1" applyFill="1" applyAlignment="1" applyProtection="1">
      <alignment horizontal="right" vertical="top"/>
      <protection locked="0"/>
    </xf>
    <xf numFmtId="1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horizontal="right" vertical="top"/>
      <protection locked="0"/>
    </xf>
    <xf numFmtId="1" fontId="15" fillId="3" borderId="3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" fontId="16" fillId="0" borderId="26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vertical="top"/>
      <protection locked="0"/>
    </xf>
    <xf numFmtId="1" fontId="14" fillId="3" borderId="0" xfId="0" applyNumberFormat="1" applyFont="1" applyFill="1" applyAlignment="1" applyProtection="1">
      <alignment vertical="top"/>
      <protection locked="0"/>
    </xf>
    <xf numFmtId="1" fontId="16" fillId="0" borderId="13" xfId="0" applyNumberFormat="1" applyFont="1" applyBorder="1" applyAlignment="1" applyProtection="1">
      <alignment vertical="top"/>
      <protection locked="0"/>
    </xf>
    <xf numFmtId="2" fontId="16" fillId="3" borderId="3" xfId="0" applyNumberFormat="1" applyFont="1" applyFill="1" applyBorder="1" applyAlignment="1" applyProtection="1">
      <alignment vertical="top"/>
      <protection locked="0"/>
    </xf>
    <xf numFmtId="2" fontId="16" fillId="0" borderId="3" xfId="0" applyNumberFormat="1" applyFont="1" applyBorder="1" applyAlignment="1" applyProtection="1">
      <alignment vertical="top" wrapText="1"/>
      <protection locked="0"/>
    </xf>
    <xf numFmtId="2" fontId="16" fillId="0" borderId="3" xfId="0" applyNumberFormat="1" applyFont="1" applyBorder="1" applyAlignment="1" applyProtection="1">
      <alignment vertical="top"/>
      <protection locked="0"/>
    </xf>
    <xf numFmtId="1" fontId="16" fillId="3" borderId="4" xfId="0" applyNumberFormat="1" applyFont="1" applyFill="1" applyBorder="1" applyAlignment="1" applyProtection="1">
      <alignment vertical="top" wrapText="1"/>
      <protection locked="0"/>
    </xf>
    <xf numFmtId="2" fontId="16" fillId="3" borderId="4" xfId="0" applyNumberFormat="1" applyFont="1" applyFill="1" applyBorder="1" applyAlignment="1" applyProtection="1">
      <alignment vertical="top"/>
      <protection locked="0"/>
    </xf>
    <xf numFmtId="2" fontId="14" fillId="0" borderId="9" xfId="0" applyNumberFormat="1" applyFont="1" applyBorder="1" applyAlignment="1" applyProtection="1">
      <alignment vertical="center"/>
      <protection locked="0"/>
    </xf>
    <xf numFmtId="2" fontId="14" fillId="0" borderId="8" xfId="0" applyNumberFormat="1" applyFont="1" applyBorder="1" applyAlignment="1" applyProtection="1">
      <alignment vertical="center"/>
      <protection locked="0"/>
    </xf>
    <xf numFmtId="2" fontId="14" fillId="0" borderId="10" xfId="0" applyNumberFormat="1" applyFont="1" applyBorder="1" applyAlignment="1" applyProtection="1">
      <alignment vertical="center"/>
      <protection locked="0"/>
    </xf>
    <xf numFmtId="4" fontId="16" fillId="0" borderId="27" xfId="0" applyNumberFormat="1" applyFont="1" applyBorder="1" applyAlignment="1" applyProtection="1">
      <alignment vertical="center" wrapText="1"/>
      <protection locked="0"/>
    </xf>
    <xf numFmtId="167" fontId="16" fillId="3" borderId="3" xfId="0" applyNumberFormat="1" applyFont="1" applyFill="1" applyBorder="1" applyAlignment="1" applyProtection="1">
      <alignment vertical="top" wrapText="1"/>
      <protection locked="0"/>
    </xf>
    <xf numFmtId="2" fontId="15" fillId="6" borderId="3" xfId="0" applyNumberFormat="1" applyFont="1" applyFill="1" applyBorder="1" applyAlignment="1">
      <alignment vertical="center"/>
    </xf>
    <xf numFmtId="4" fontId="15" fillId="4" borderId="3" xfId="0" applyNumberFormat="1" applyFont="1" applyFill="1" applyBorder="1" applyAlignment="1">
      <alignment vertical="center"/>
    </xf>
    <xf numFmtId="4" fontId="18" fillId="0" borderId="0" xfId="0" applyNumberFormat="1" applyFont="1" applyAlignment="1" applyProtection="1">
      <alignment vertical="center" wrapText="1"/>
      <protection locked="0"/>
    </xf>
    <xf numFmtId="4" fontId="16" fillId="3" borderId="7" xfId="0" applyNumberFormat="1" applyFont="1" applyFill="1" applyBorder="1" applyAlignment="1" applyProtection="1">
      <alignment vertical="center" wrapText="1"/>
      <protection locked="0"/>
    </xf>
    <xf numFmtId="4" fontId="16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>
      <alignment horizontal="left"/>
    </xf>
    <xf numFmtId="0" fontId="45" fillId="11" borderId="19" xfId="0" applyFont="1" applyFill="1" applyBorder="1" applyAlignment="1" applyProtection="1">
      <alignment horizontal="center" vertical="center" wrapText="1"/>
      <protection locked="0"/>
    </xf>
    <xf numFmtId="167" fontId="16" fillId="0" borderId="28" xfId="0" applyNumberFormat="1" applyFont="1" applyBorder="1" applyAlignment="1" applyProtection="1">
      <alignment horizontal="right" vertical="center" wrapText="1"/>
      <protection locked="0"/>
    </xf>
    <xf numFmtId="170" fontId="18" fillId="2" borderId="5" xfId="0" applyNumberFormat="1" applyFont="1" applyFill="1" applyBorder="1" applyAlignment="1">
      <alignment horizontal="right" vertical="center"/>
    </xf>
    <xf numFmtId="171" fontId="18" fillId="2" borderId="5" xfId="0" applyNumberFormat="1" applyFont="1" applyFill="1" applyBorder="1" applyAlignment="1">
      <alignment horizontal="right" vertical="top"/>
    </xf>
    <xf numFmtId="168" fontId="18" fillId="2" borderId="3" xfId="0" applyNumberFormat="1" applyFont="1" applyFill="1" applyBorder="1" applyAlignment="1">
      <alignment horizontal="right" vertical="top"/>
    </xf>
    <xf numFmtId="3" fontId="15" fillId="4" borderId="5" xfId="0" applyNumberFormat="1" applyFont="1" applyFill="1" applyBorder="1" applyAlignment="1" applyProtection="1">
      <alignment horizontal="center" vertical="center"/>
      <protection locked="0"/>
    </xf>
    <xf numFmtId="3" fontId="15" fillId="4" borderId="7" xfId="0" applyNumberFormat="1" applyFont="1" applyFill="1" applyBorder="1" applyAlignment="1" applyProtection="1">
      <alignment horizontal="center" vertical="center"/>
      <protection locked="0"/>
    </xf>
    <xf numFmtId="1" fontId="14" fillId="4" borderId="0" xfId="0" applyNumberFormat="1" applyFont="1" applyFill="1" applyAlignment="1">
      <alignment horizontal="center" vertical="center"/>
    </xf>
    <xf numFmtId="1" fontId="14" fillId="0" borderId="5" xfId="0" applyNumberFormat="1" applyFont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 applyProtection="1">
      <alignment horizontal="center" vertical="center"/>
      <protection locked="0"/>
    </xf>
    <xf numFmtId="1" fontId="15" fillId="3" borderId="0" xfId="0" applyNumberFormat="1" applyFont="1" applyFill="1" applyAlignment="1" applyProtection="1">
      <alignment vertical="center"/>
      <protection locked="0"/>
    </xf>
    <xf numFmtId="1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4" fillId="0" borderId="5" xfId="0" applyNumberFormat="1" applyFont="1" applyBorder="1" applyAlignment="1" applyProtection="1">
      <alignment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5" xfId="0" applyNumberFormat="1" applyFont="1" applyBorder="1" applyAlignment="1" applyProtection="1">
      <alignment horizontal="left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left" vertical="center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 applyProtection="1">
      <alignment vertical="center"/>
      <protection locked="0"/>
    </xf>
    <xf numFmtId="1" fontId="14" fillId="3" borderId="7" xfId="0" applyNumberFormat="1" applyFont="1" applyFill="1" applyBorder="1" applyAlignment="1" applyProtection="1">
      <alignment horizontal="left" vertical="center"/>
      <protection locked="0"/>
    </xf>
    <xf numFmtId="1" fontId="14" fillId="4" borderId="3" xfId="0" applyNumberFormat="1" applyFont="1" applyFill="1" applyBorder="1" applyAlignment="1">
      <alignment vertical="center"/>
    </xf>
    <xf numFmtId="1" fontId="14" fillId="0" borderId="2" xfId="0" applyNumberFormat="1" applyFont="1" applyBorder="1" applyAlignment="1">
      <alignment vertical="center"/>
    </xf>
    <xf numFmtId="1" fontId="14" fillId="4" borderId="2" xfId="0" applyNumberFormat="1" applyFont="1" applyFill="1" applyBorder="1" applyAlignment="1">
      <alignment vertical="center"/>
    </xf>
    <xf numFmtId="1" fontId="14" fillId="4" borderId="6" xfId="0" applyNumberFormat="1" applyFont="1" applyFill="1" applyBorder="1" applyAlignment="1">
      <alignment vertical="center"/>
    </xf>
    <xf numFmtId="49" fontId="14" fillId="3" borderId="2" xfId="0" applyNumberFormat="1" applyFont="1" applyFill="1" applyBorder="1" applyAlignment="1" applyProtection="1">
      <alignment vertical="top"/>
      <protection locked="0"/>
    </xf>
    <xf numFmtId="49" fontId="14" fillId="2" borderId="5" xfId="0" applyNumberFormat="1" applyFont="1" applyFill="1" applyBorder="1" applyAlignment="1">
      <alignment vertical="top" wrapText="1"/>
    </xf>
    <xf numFmtId="0" fontId="18" fillId="10" borderId="2" xfId="0" applyFont="1" applyFill="1" applyBorder="1" applyAlignment="1">
      <alignment vertical="top" wrapText="1"/>
    </xf>
    <xf numFmtId="0" fontId="18" fillId="9" borderId="2" xfId="0" applyFont="1" applyFill="1" applyBorder="1" applyAlignment="1">
      <alignment vertical="top" wrapText="1"/>
    </xf>
    <xf numFmtId="3" fontId="14" fillId="3" borderId="0" xfId="0" applyNumberFormat="1" applyFont="1" applyFill="1" applyAlignment="1" applyProtection="1">
      <alignment horizontal="center" vertical="center"/>
      <protection locked="0"/>
    </xf>
    <xf numFmtId="0" fontId="18" fillId="9" borderId="6" xfId="0" applyFont="1" applyFill="1" applyBorder="1" applyAlignment="1">
      <alignment vertical="top" wrapText="1"/>
    </xf>
    <xf numFmtId="3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vertical="top" wrapText="1"/>
    </xf>
    <xf numFmtId="49" fontId="14" fillId="2" borderId="6" xfId="0" applyNumberFormat="1" applyFont="1" applyFill="1" applyBorder="1" applyAlignment="1">
      <alignment vertical="top" wrapText="1"/>
    </xf>
    <xf numFmtId="167" fontId="16" fillId="3" borderId="2" xfId="0" applyNumberFormat="1" applyFont="1" applyFill="1" applyBorder="1" applyAlignment="1" applyProtection="1">
      <alignment vertical="top" wrapText="1"/>
      <protection locked="0"/>
    </xf>
    <xf numFmtId="167" fontId="16" fillId="3" borderId="6" xfId="0" applyNumberFormat="1" applyFont="1" applyFill="1" applyBorder="1" applyAlignment="1" applyProtection="1">
      <alignment vertical="top" wrapText="1"/>
      <protection locked="0"/>
    </xf>
    <xf numFmtId="4" fontId="16" fillId="3" borderId="2" xfId="0" applyNumberFormat="1" applyFont="1" applyFill="1" applyBorder="1" applyAlignment="1" applyProtection="1">
      <alignment vertical="top"/>
      <protection locked="0"/>
    </xf>
    <xf numFmtId="4" fontId="16" fillId="3" borderId="6" xfId="0" applyNumberFormat="1" applyFont="1" applyFill="1" applyBorder="1" applyAlignment="1" applyProtection="1">
      <alignment vertical="top"/>
      <protection locked="0"/>
    </xf>
    <xf numFmtId="2" fontId="18" fillId="2" borderId="2" xfId="0" applyNumberFormat="1" applyFont="1" applyFill="1" applyBorder="1" applyAlignment="1">
      <alignment horizontal="right" vertical="center"/>
    </xf>
    <xf numFmtId="2" fontId="18" fillId="2" borderId="6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top"/>
    </xf>
    <xf numFmtId="3" fontId="16" fillId="4" borderId="6" xfId="0" applyNumberFormat="1" applyFont="1" applyFill="1" applyBorder="1" applyAlignment="1">
      <alignment horizontal="right" vertical="top"/>
    </xf>
    <xf numFmtId="3" fontId="14" fillId="4" borderId="6" xfId="0" applyNumberFormat="1" applyFont="1" applyFill="1" applyBorder="1" applyAlignment="1">
      <alignment vertical="center"/>
    </xf>
    <xf numFmtId="4" fontId="15" fillId="4" borderId="6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vertical="top" wrapText="1"/>
    </xf>
    <xf numFmtId="49" fontId="18" fillId="2" borderId="7" xfId="0" applyNumberFormat="1" applyFont="1" applyFill="1" applyBorder="1" applyAlignment="1">
      <alignment vertical="top" wrapText="1"/>
    </xf>
    <xf numFmtId="2" fontId="14" fillId="0" borderId="0" xfId="0" applyNumberFormat="1" applyFont="1"/>
    <xf numFmtId="49" fontId="18" fillId="2" borderId="3" xfId="0" applyNumberFormat="1" applyFont="1" applyFill="1" applyBorder="1" applyAlignment="1">
      <alignment horizontal="left" vertical="center" wrapText="1"/>
    </xf>
    <xf numFmtId="169" fontId="14" fillId="3" borderId="0" xfId="0" applyNumberFormat="1" applyFont="1" applyFill="1" applyAlignment="1">
      <alignment horizontal="right" vertical="top"/>
    </xf>
    <xf numFmtId="3" fontId="16" fillId="4" borderId="4" xfId="0" applyNumberFormat="1" applyFont="1" applyFill="1" applyBorder="1" applyAlignment="1">
      <alignment horizontal="right" vertical="top"/>
    </xf>
    <xf numFmtId="49" fontId="32" fillId="0" borderId="0" xfId="0" applyNumberFormat="1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49" fontId="32" fillId="0" borderId="0" xfId="0" applyNumberFormat="1" applyFont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" fontId="32" fillId="0" borderId="0" xfId="0" applyNumberFormat="1" applyFont="1" applyAlignment="1">
      <alignment vertical="center"/>
    </xf>
    <xf numFmtId="2" fontId="32" fillId="0" borderId="0" xfId="0" applyNumberFormat="1" applyFont="1" applyAlignment="1">
      <alignment horizontal="right" vertical="center"/>
    </xf>
    <xf numFmtId="49" fontId="34" fillId="0" borderId="0" xfId="0" applyNumberFormat="1" applyFont="1" applyAlignment="1" applyProtection="1">
      <alignment vertical="center"/>
      <protection locked="0"/>
    </xf>
    <xf numFmtId="0" fontId="32" fillId="0" borderId="0" xfId="0" applyFont="1" applyAlignment="1">
      <alignment vertical="center" wrapText="1"/>
    </xf>
    <xf numFmtId="1" fontId="0" fillId="0" borderId="0" xfId="0" applyNumberFormat="1" applyAlignment="1">
      <alignment horizontal="left"/>
    </xf>
    <xf numFmtId="169" fontId="14" fillId="2" borderId="4" xfId="0" applyNumberFormat="1" applyFont="1" applyFill="1" applyBorder="1" applyAlignment="1">
      <alignment vertical="top" wrapText="1"/>
    </xf>
    <xf numFmtId="2" fontId="18" fillId="3" borderId="3" xfId="0" applyNumberFormat="1" applyFont="1" applyFill="1" applyBorder="1" applyAlignment="1" applyProtection="1">
      <alignment vertical="top"/>
      <protection locked="0"/>
    </xf>
    <xf numFmtId="2" fontId="18" fillId="3" borderId="4" xfId="0" applyNumberFormat="1" applyFont="1" applyFill="1" applyBorder="1" applyAlignment="1" applyProtection="1">
      <alignment vertical="top"/>
      <protection locked="0"/>
    </xf>
    <xf numFmtId="0" fontId="37" fillId="0" borderId="3" xfId="0" applyFont="1" applyBorder="1" applyAlignment="1">
      <alignment vertical="center" wrapText="1"/>
    </xf>
    <xf numFmtId="0" fontId="15" fillId="3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1" fontId="14" fillId="3" borderId="0" xfId="0" applyNumberFormat="1" applyFont="1" applyFill="1" applyAlignment="1" applyProtection="1">
      <alignment horizontal="left" vertical="center"/>
      <protection locked="0"/>
    </xf>
    <xf numFmtId="49" fontId="17" fillId="3" borderId="0" xfId="0" applyNumberFormat="1" applyFont="1" applyFill="1" applyAlignment="1" applyProtection="1">
      <alignment vertical="top"/>
      <protection locked="0"/>
    </xf>
    <xf numFmtId="0" fontId="18" fillId="2" borderId="0" xfId="0" applyFont="1" applyFill="1" applyAlignment="1">
      <alignment vertical="top" wrapText="1"/>
    </xf>
    <xf numFmtId="49" fontId="18" fillId="2" borderId="0" xfId="0" applyNumberFormat="1" applyFont="1" applyFill="1" applyAlignment="1">
      <alignment vertical="top" wrapText="1"/>
    </xf>
    <xf numFmtId="1" fontId="16" fillId="3" borderId="0" xfId="0" applyNumberFormat="1" applyFont="1" applyFill="1" applyAlignment="1" applyProtection="1">
      <alignment vertical="center" wrapText="1"/>
      <protection locked="0"/>
    </xf>
    <xf numFmtId="4" fontId="16" fillId="3" borderId="0" xfId="0" applyNumberFormat="1" applyFont="1" applyFill="1" applyAlignment="1" applyProtection="1">
      <alignment vertical="top" wrapText="1"/>
      <protection locked="0"/>
    </xf>
    <xf numFmtId="2" fontId="18" fillId="3" borderId="0" xfId="0" applyNumberFormat="1" applyFont="1" applyFill="1" applyAlignment="1" applyProtection="1">
      <alignment vertical="top"/>
      <protection locked="0"/>
    </xf>
    <xf numFmtId="0" fontId="14" fillId="4" borderId="0" xfId="0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49" fontId="24" fillId="0" borderId="0" xfId="0" applyNumberFormat="1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 wrapText="1"/>
      <protection locked="0"/>
    </xf>
    <xf numFmtId="4" fontId="21" fillId="0" borderId="0" xfId="0" applyNumberFormat="1" applyFont="1" applyAlignment="1" applyProtection="1">
      <alignment vertical="top"/>
      <protection locked="0"/>
    </xf>
    <xf numFmtId="2" fontId="21" fillId="0" borderId="0" xfId="0" applyNumberFormat="1" applyFont="1" applyAlignment="1" applyProtection="1">
      <alignment vertical="top"/>
      <protection locked="0"/>
    </xf>
    <xf numFmtId="49" fontId="17" fillId="0" borderId="0" xfId="0" applyNumberFormat="1" applyFont="1" applyAlignment="1" applyProtection="1">
      <alignment vertical="top"/>
      <protection locked="0"/>
    </xf>
    <xf numFmtId="169" fontId="14" fillId="0" borderId="0" xfId="0" applyNumberFormat="1" applyFont="1" applyAlignment="1">
      <alignment vertical="top" wrapText="1"/>
    </xf>
    <xf numFmtId="1" fontId="16" fillId="0" borderId="0" xfId="0" applyNumberFormat="1" applyFont="1" applyAlignment="1" applyProtection="1">
      <alignment vertical="center" wrapText="1"/>
      <protection locked="0"/>
    </xf>
    <xf numFmtId="4" fontId="16" fillId="0" borderId="0" xfId="0" applyNumberFormat="1" applyFont="1" applyAlignment="1" applyProtection="1">
      <alignment vertical="top" wrapText="1"/>
      <protection locked="0"/>
    </xf>
    <xf numFmtId="2" fontId="14" fillId="0" borderId="0" xfId="0" applyNumberFormat="1" applyFont="1" applyAlignment="1">
      <alignment vertical="top"/>
    </xf>
    <xf numFmtId="0" fontId="0" fillId="3" borderId="0" xfId="0" applyFill="1"/>
    <xf numFmtId="0" fontId="0" fillId="3" borderId="0" xfId="0" quotePrefix="1" applyFill="1"/>
    <xf numFmtId="49" fontId="14" fillId="0" borderId="0" xfId="2" applyNumberFormat="1" applyFont="1" applyFill="1" applyBorder="1" applyAlignment="1" applyProtection="1">
      <alignment horizontal="left" vertical="top" wrapText="1"/>
      <protection locked="0"/>
    </xf>
    <xf numFmtId="0" fontId="4" fillId="0" borderId="9" xfId="0" applyFont="1" applyBorder="1"/>
    <xf numFmtId="0" fontId="0" fillId="0" borderId="10" xfId="0" applyBorder="1"/>
    <xf numFmtId="0" fontId="1" fillId="0" borderId="2" xfId="0" applyFont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4" fillId="0" borderId="0" xfId="0" applyFont="1" applyAlignment="1">
      <alignment vertical="top"/>
    </xf>
    <xf numFmtId="1" fontId="18" fillId="3" borderId="5" xfId="0" applyNumberFormat="1" applyFont="1" applyFill="1" applyBorder="1" applyAlignment="1" applyProtection="1">
      <alignment vertical="top"/>
      <protection locked="0"/>
    </xf>
    <xf numFmtId="1" fontId="18" fillId="0" borderId="5" xfId="0" applyNumberFormat="1" applyFont="1" applyBorder="1" applyAlignment="1" applyProtection="1">
      <alignment vertical="top"/>
      <protection locked="0"/>
    </xf>
    <xf numFmtId="1" fontId="14" fillId="3" borderId="5" xfId="0" applyNumberFormat="1" applyFont="1" applyFill="1" applyBorder="1" applyAlignment="1" applyProtection="1">
      <alignment horizontal="right" vertical="top"/>
      <protection locked="0"/>
    </xf>
    <xf numFmtId="1" fontId="14" fillId="0" borderId="5" xfId="0" applyNumberFormat="1" applyFont="1" applyBorder="1" applyAlignment="1" applyProtection="1">
      <alignment vertical="top"/>
      <protection locked="0"/>
    </xf>
    <xf numFmtId="168" fontId="14" fillId="2" borderId="0" xfId="0" applyNumberFormat="1" applyFont="1" applyFill="1"/>
    <xf numFmtId="0" fontId="0" fillId="3" borderId="5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32" fillId="0" borderId="0" xfId="0" applyFont="1" applyAlignment="1">
      <alignment vertical="top"/>
    </xf>
    <xf numFmtId="49" fontId="14" fillId="0" borderId="2" xfId="0" applyNumberFormat="1" applyFont="1" applyBorder="1" applyAlignment="1" applyProtection="1">
      <alignment vertical="center"/>
      <protection locked="0"/>
    </xf>
    <xf numFmtId="49" fontId="14" fillId="3" borderId="2" xfId="0" applyNumberFormat="1" applyFont="1" applyFill="1" applyBorder="1" applyAlignment="1" applyProtection="1">
      <alignment vertical="center"/>
      <protection locked="0"/>
    </xf>
    <xf numFmtId="49" fontId="14" fillId="3" borderId="6" xfId="0" applyNumberFormat="1" applyFont="1" applyFill="1" applyBorder="1" applyAlignment="1" applyProtection="1">
      <alignment vertical="center"/>
      <protection locked="0"/>
    </xf>
    <xf numFmtId="0" fontId="0" fillId="0" borderId="47" xfId="0" applyBorder="1"/>
    <xf numFmtId="0" fontId="0" fillId="0" borderId="3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4" fillId="0" borderId="29" xfId="0" applyFont="1" applyBorder="1"/>
    <xf numFmtId="0" fontId="1" fillId="0" borderId="32" xfId="0" applyFont="1" applyBorder="1"/>
    <xf numFmtId="0" fontId="0" fillId="0" borderId="32" xfId="0" applyBorder="1"/>
    <xf numFmtId="0" fontId="0" fillId="0" borderId="34" xfId="0" applyBorder="1"/>
    <xf numFmtId="49" fontId="16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38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49" fontId="16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4" borderId="15" xfId="0" applyNumberForma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right"/>
      <protection locked="0"/>
    </xf>
    <xf numFmtId="0" fontId="1" fillId="2" borderId="15" xfId="0" applyFont="1" applyFill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1" fontId="1" fillId="2" borderId="15" xfId="0" applyNumberFormat="1" applyFont="1" applyFill="1" applyBorder="1" applyAlignment="1" applyProtection="1">
      <alignment horizontal="left"/>
      <protection locked="0"/>
    </xf>
    <xf numFmtId="2" fontId="1" fillId="4" borderId="15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0" fillId="0" borderId="15" xfId="0" applyNumberForma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" fontId="0" fillId="0" borderId="15" xfId="0" applyNumberFormat="1" applyBorder="1" applyAlignment="1" applyProtection="1">
      <alignment horizontal="left"/>
      <protection locked="0"/>
    </xf>
    <xf numFmtId="1" fontId="1" fillId="2" borderId="0" xfId="0" applyNumberFormat="1" applyFont="1" applyFill="1" applyAlignment="1" applyProtection="1">
      <alignment horizontal="left"/>
      <protection locked="0"/>
    </xf>
    <xf numFmtId="2" fontId="0" fillId="0" borderId="15" xfId="0" applyNumberFormat="1" applyBorder="1" applyAlignment="1" applyProtection="1">
      <alignment horizontal="left"/>
      <protection locked="0"/>
    </xf>
    <xf numFmtId="2" fontId="1" fillId="4" borderId="0" xfId="0" applyNumberFormat="1" applyFont="1" applyFill="1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4" fontId="16" fillId="4" borderId="15" xfId="0" applyNumberFormat="1" applyFont="1" applyFill="1" applyBorder="1" applyAlignment="1">
      <alignment horizontal="center" vertical="center" wrapText="1"/>
    </xf>
    <xf numFmtId="4" fontId="38" fillId="4" borderId="15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49" fontId="38" fillId="3" borderId="15" xfId="0" applyNumberFormat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167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4" fontId="16" fillId="4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" fontId="16" fillId="3" borderId="15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righ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>
      <alignment horizontal="center"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38" fillId="3" borderId="13" xfId="0" applyNumberFormat="1" applyFont="1" applyFill="1" applyBorder="1" applyAlignment="1">
      <alignment horizontal="center" vertical="center" wrapText="1"/>
    </xf>
    <xf numFmtId="49" fontId="38" fillId="3" borderId="4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3" borderId="48" xfId="0" applyFill="1" applyBorder="1" applyAlignment="1">
      <alignment horizontal="left"/>
    </xf>
    <xf numFmtId="0" fontId="0" fillId="3" borderId="49" xfId="0" applyFill="1" applyBorder="1" applyAlignment="1">
      <alignment horizontal="left"/>
    </xf>
    <xf numFmtId="0" fontId="0" fillId="3" borderId="40" xfId="0" applyFill="1" applyBorder="1" applyAlignment="1">
      <alignment horizontal="left"/>
    </xf>
    <xf numFmtId="0" fontId="0" fillId="3" borderId="41" xfId="0" applyFill="1" applyBorder="1" applyAlignment="1">
      <alignment horizontal="left"/>
    </xf>
    <xf numFmtId="0" fontId="0" fillId="3" borderId="4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43" xfId="0" applyFill="1" applyBorder="1" applyAlignment="1">
      <alignment horizontal="left"/>
    </xf>
    <xf numFmtId="0" fontId="0" fillId="3" borderId="44" xfId="0" applyFill="1" applyBorder="1" applyAlignment="1">
      <alignment horizontal="left"/>
    </xf>
    <xf numFmtId="0" fontId="0" fillId="3" borderId="45" xfId="0" applyFill="1" applyBorder="1" applyAlignment="1">
      <alignment horizontal="left"/>
    </xf>
    <xf numFmtId="0" fontId="0" fillId="3" borderId="46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Alignment="1">
      <alignment horizontal="center"/>
    </xf>
  </cellXfs>
  <cellStyles count="3">
    <cellStyle name="Euro" xfId="1" xr:uid="{983B0B46-5B45-447E-9FC0-CBBAC584FFFB}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D6FA-FF91-41E4-9F4A-A5D9C7396A0E}">
  <sheetPr>
    <pageSetUpPr fitToPage="1"/>
  </sheetPr>
  <dimension ref="A1:Q57"/>
  <sheetViews>
    <sheetView zoomScale="115" zoomScaleNormal="115" workbookViewId="0">
      <selection activeCell="A4" sqref="A4"/>
    </sheetView>
  </sheetViews>
  <sheetFormatPr baseColWidth="10" defaultRowHeight="12.75" x14ac:dyDescent="0.2"/>
  <cols>
    <col min="1" max="1" width="31.140625" customWidth="1"/>
    <col min="2" max="2" width="30.7109375" customWidth="1"/>
    <col min="12" max="15" width="0" hidden="1" customWidth="1"/>
  </cols>
  <sheetData>
    <row r="1" spans="1:17" ht="15.75" x14ac:dyDescent="0.25">
      <c r="A1" s="92" t="s">
        <v>153</v>
      </c>
      <c r="B1" s="93"/>
      <c r="C1" s="106"/>
      <c r="D1" s="107"/>
      <c r="E1" s="108"/>
      <c r="F1" s="109"/>
      <c r="G1" s="110"/>
      <c r="H1" s="110"/>
      <c r="I1" s="110"/>
      <c r="J1" s="110"/>
      <c r="K1" s="111"/>
      <c r="L1" s="109"/>
      <c r="M1" s="112"/>
      <c r="N1" s="113"/>
      <c r="O1" s="114"/>
      <c r="P1" s="112"/>
      <c r="Q1" s="115"/>
    </row>
    <row r="2" spans="1:17" ht="15.75" x14ac:dyDescent="0.25">
      <c r="A2" s="105" t="s">
        <v>40</v>
      </c>
      <c r="B2" s="93"/>
      <c r="C2" s="106"/>
      <c r="D2" s="107"/>
      <c r="E2" s="108"/>
      <c r="F2" s="109"/>
      <c r="G2" s="110"/>
      <c r="H2" s="110"/>
      <c r="I2" s="110"/>
      <c r="J2" s="110"/>
      <c r="K2" s="111"/>
      <c r="L2" s="109"/>
      <c r="M2" s="112"/>
      <c r="N2" s="113"/>
      <c r="O2" s="114"/>
      <c r="P2" s="112"/>
      <c r="Q2" s="115"/>
    </row>
    <row r="3" spans="1:17" ht="23.25" x14ac:dyDescent="0.2">
      <c r="A3" s="39" t="s">
        <v>13</v>
      </c>
      <c r="C3" s="16"/>
      <c r="D3" s="8"/>
      <c r="E3" s="2"/>
      <c r="F3" s="4"/>
      <c r="G3" s="1"/>
      <c r="H3" s="1"/>
      <c r="I3" s="1"/>
      <c r="J3" s="1"/>
      <c r="K3" s="18"/>
      <c r="L3" s="4"/>
      <c r="M3" s="17"/>
      <c r="N3" s="7"/>
      <c r="O3" s="5"/>
      <c r="P3" s="17"/>
      <c r="Q3" s="13"/>
    </row>
    <row r="4" spans="1:17" s="40" customFormat="1" ht="15.75" x14ac:dyDescent="0.25">
      <c r="A4" s="4" t="s">
        <v>431</v>
      </c>
      <c r="B4" s="6"/>
      <c r="C4" s="16"/>
      <c r="D4" s="8"/>
      <c r="E4" s="2"/>
      <c r="F4" s="4"/>
      <c r="G4" s="1"/>
      <c r="H4" s="1"/>
      <c r="I4" s="1"/>
      <c r="J4" s="1"/>
      <c r="K4" s="18"/>
      <c r="L4" s="4"/>
      <c r="M4" s="17"/>
      <c r="N4" s="7"/>
      <c r="O4" s="5"/>
      <c r="P4" s="17"/>
      <c r="Q4" s="13"/>
    </row>
    <row r="5" spans="1:17" s="40" customFormat="1" ht="15.75" x14ac:dyDescent="0.25"/>
    <row r="6" spans="1:17" s="40" customFormat="1" ht="15.75" x14ac:dyDescent="0.25">
      <c r="A6" s="40" t="s">
        <v>380</v>
      </c>
    </row>
    <row r="7" spans="1:17" s="40" customFormat="1" ht="15.75" x14ac:dyDescent="0.25">
      <c r="A7" s="40" t="s">
        <v>185</v>
      </c>
    </row>
    <row r="8" spans="1:17" s="40" customFormat="1" ht="15.75" x14ac:dyDescent="0.25">
      <c r="A8" s="40" t="s">
        <v>183</v>
      </c>
    </row>
    <row r="9" spans="1:17" s="40" customFormat="1" ht="15.75" x14ac:dyDescent="0.25">
      <c r="A9" s="40" t="s">
        <v>382</v>
      </c>
    </row>
    <row r="10" spans="1:17" s="40" customFormat="1" ht="15.75" x14ac:dyDescent="0.25">
      <c r="A10" s="40" t="s">
        <v>184</v>
      </c>
    </row>
    <row r="11" spans="1:17" s="40" customFormat="1" ht="15.75" x14ac:dyDescent="0.25">
      <c r="A11" s="322" t="s">
        <v>167</v>
      </c>
    </row>
    <row r="12" spans="1:17" s="40" customFormat="1" ht="15.75" x14ac:dyDescent="0.25">
      <c r="A12" s="51"/>
    </row>
    <row r="13" spans="1:17" s="40" customFormat="1" ht="15.75" x14ac:dyDescent="0.25">
      <c r="A13" s="768" t="s">
        <v>14</v>
      </c>
      <c r="B13" s="41"/>
      <c r="C13" s="41"/>
      <c r="D13" s="41"/>
      <c r="E13" s="41"/>
      <c r="F13" s="91" t="s">
        <v>15</v>
      </c>
    </row>
    <row r="14" spans="1:17" s="40" customFormat="1" ht="15.75" x14ac:dyDescent="0.25">
      <c r="A14" s="769" t="s">
        <v>41</v>
      </c>
      <c r="B14" s="42"/>
      <c r="C14" s="42"/>
      <c r="D14" s="42"/>
      <c r="E14" s="42"/>
    </row>
    <row r="15" spans="1:17" s="40" customFormat="1" ht="15.75" x14ac:dyDescent="0.25">
      <c r="A15" s="770" t="s">
        <v>9</v>
      </c>
      <c r="B15" s="12"/>
      <c r="C15" s="12"/>
      <c r="D15" s="12"/>
      <c r="E15" s="12"/>
    </row>
    <row r="16" spans="1:17" s="40" customFormat="1" ht="15.75" x14ac:dyDescent="0.25"/>
    <row r="17" spans="1:2" s="40" customFormat="1" ht="15.75" x14ac:dyDescent="0.25">
      <c r="A17" s="40" t="s">
        <v>311</v>
      </c>
    </row>
    <row r="18" spans="1:2" s="40" customFormat="1" ht="15.75" x14ac:dyDescent="0.25"/>
    <row r="19" spans="1:2" s="40" customFormat="1" ht="15.75" customHeight="1" x14ac:dyDescent="0.25">
      <c r="A19" s="310" t="s">
        <v>12</v>
      </c>
      <c r="B19" s="311"/>
    </row>
    <row r="20" spans="1:2" s="40" customFormat="1" ht="15.75" customHeight="1" x14ac:dyDescent="0.25">
      <c r="A20" s="508"/>
      <c r="B20" s="509"/>
    </row>
    <row r="21" spans="1:2" s="40" customFormat="1" ht="15.75" x14ac:dyDescent="0.25">
      <c r="A21" s="319" t="s">
        <v>10</v>
      </c>
      <c r="B21" s="315"/>
    </row>
    <row r="22" spans="1:2" s="40" customFormat="1" ht="15.75" x14ac:dyDescent="0.25">
      <c r="A22" s="314" t="s">
        <v>378</v>
      </c>
      <c r="B22" s="316"/>
    </row>
    <row r="23" spans="1:2" s="40" customFormat="1" ht="15.75" x14ac:dyDescent="0.25">
      <c r="A23" s="314" t="s">
        <v>11</v>
      </c>
      <c r="B23" s="316"/>
    </row>
    <row r="24" spans="1:2" s="40" customFormat="1" ht="15.75" x14ac:dyDescent="0.25">
      <c r="A24" s="312"/>
      <c r="B24" s="780"/>
    </row>
    <row r="25" spans="1:2" s="40" customFormat="1" ht="15.75" x14ac:dyDescent="0.25">
      <c r="A25" s="312" t="s">
        <v>165</v>
      </c>
      <c r="B25" s="781"/>
    </row>
    <row r="26" spans="1:2" s="40" customFormat="1" ht="15.75" x14ac:dyDescent="0.25">
      <c r="A26" s="313" t="s">
        <v>38</v>
      </c>
      <c r="B26" s="781"/>
    </row>
    <row r="27" spans="1:2" s="40" customFormat="1" ht="15.75" x14ac:dyDescent="0.25">
      <c r="A27" s="313" t="s">
        <v>39</v>
      </c>
      <c r="B27" s="781"/>
    </row>
    <row r="28" spans="1:2" s="40" customFormat="1" ht="15.75" x14ac:dyDescent="0.25">
      <c r="A28" s="312"/>
      <c r="B28" s="782"/>
    </row>
    <row r="29" spans="1:2" s="40" customFormat="1" ht="15.75" customHeight="1" x14ac:dyDescent="0.25">
      <c r="A29" s="319" t="s">
        <v>261</v>
      </c>
      <c r="B29" s="316"/>
    </row>
    <row r="30" spans="1:2" s="40" customFormat="1" ht="15.75" x14ac:dyDescent="0.25">
      <c r="A30" s="314" t="s">
        <v>260</v>
      </c>
      <c r="B30" s="316"/>
    </row>
    <row r="31" spans="1:2" ht="15.75" x14ac:dyDescent="0.2">
      <c r="A31" s="312"/>
      <c r="B31" s="782"/>
    </row>
    <row r="32" spans="1:2" ht="15.75" x14ac:dyDescent="0.2">
      <c r="A32" s="318" t="s">
        <v>262</v>
      </c>
      <c r="B32" s="316"/>
    </row>
    <row r="33" spans="1:2" ht="15.75" x14ac:dyDescent="0.2">
      <c r="A33" s="317" t="s">
        <v>377</v>
      </c>
      <c r="B33" s="316"/>
    </row>
    <row r="34" spans="1:2" ht="15.75" x14ac:dyDescent="0.2">
      <c r="A34" s="312"/>
      <c r="B34" s="782"/>
    </row>
    <row r="35" spans="1:2" ht="15.75" x14ac:dyDescent="0.2">
      <c r="A35" s="312" t="s">
        <v>161</v>
      </c>
      <c r="B35" s="781"/>
    </row>
    <row r="36" spans="1:2" ht="15.75" x14ac:dyDescent="0.2">
      <c r="A36" s="317" t="s">
        <v>54</v>
      </c>
      <c r="B36" s="316"/>
    </row>
    <row r="37" spans="1:2" ht="15.75" x14ac:dyDescent="0.2">
      <c r="A37" s="317"/>
      <c r="B37" s="209"/>
    </row>
    <row r="38" spans="1:2" ht="15.75" x14ac:dyDescent="0.2">
      <c r="A38" s="318" t="s">
        <v>36</v>
      </c>
      <c r="B38" s="316"/>
    </row>
    <row r="39" spans="1:2" ht="15.75" x14ac:dyDescent="0.2">
      <c r="A39" s="317" t="s">
        <v>54</v>
      </c>
      <c r="B39" s="316"/>
    </row>
    <row r="40" spans="1:2" ht="15.75" x14ac:dyDescent="0.2">
      <c r="A40" s="317" t="s">
        <v>162</v>
      </c>
      <c r="B40" s="315"/>
    </row>
    <row r="41" spans="1:2" ht="15.75" x14ac:dyDescent="0.2">
      <c r="A41" s="317" t="s">
        <v>37</v>
      </c>
      <c r="B41" s="315"/>
    </row>
    <row r="42" spans="1:2" ht="15.75" x14ac:dyDescent="0.2">
      <c r="A42" s="313"/>
      <c r="B42" s="209"/>
    </row>
    <row r="43" spans="1:2" ht="15.75" customHeight="1" x14ac:dyDescent="0.2">
      <c r="A43" s="312" t="s">
        <v>163</v>
      </c>
      <c r="B43" s="781"/>
    </row>
    <row r="44" spans="1:2" ht="15.75" x14ac:dyDescent="0.2">
      <c r="A44" s="317" t="s">
        <v>54</v>
      </c>
      <c r="B44" s="781"/>
    </row>
    <row r="45" spans="1:2" ht="15.75" x14ac:dyDescent="0.2">
      <c r="A45" s="312" t="s">
        <v>164</v>
      </c>
      <c r="B45" s="781"/>
    </row>
    <row r="46" spans="1:2" ht="15.75" x14ac:dyDescent="0.2">
      <c r="A46" s="317" t="s">
        <v>54</v>
      </c>
      <c r="B46" s="781"/>
    </row>
    <row r="47" spans="1:2" ht="15.75" x14ac:dyDescent="0.2">
      <c r="A47" s="320" t="s">
        <v>166</v>
      </c>
      <c r="B47" s="783"/>
    </row>
    <row r="48" spans="1:2" ht="15.75" x14ac:dyDescent="0.2">
      <c r="A48" s="8"/>
      <c r="B48" s="1031"/>
    </row>
    <row r="49" spans="1:13" x14ac:dyDescent="0.2">
      <c r="A49" s="1032" t="s">
        <v>420</v>
      </c>
      <c r="B49" s="1033"/>
    </row>
    <row r="50" spans="1:13" x14ac:dyDescent="0.2">
      <c r="A50" s="1034" t="s">
        <v>418</v>
      </c>
      <c r="B50" s="1044"/>
    </row>
    <row r="51" spans="1:13" x14ac:dyDescent="0.2">
      <c r="A51" s="1034" t="s">
        <v>419</v>
      </c>
      <c r="B51" s="1044"/>
      <c r="M51" s="1029"/>
    </row>
    <row r="52" spans="1:13" x14ac:dyDescent="0.2">
      <c r="A52" s="1035" t="s">
        <v>410</v>
      </c>
      <c r="B52" s="1044"/>
      <c r="M52" s="1030" t="s">
        <v>415</v>
      </c>
    </row>
    <row r="53" spans="1:13" x14ac:dyDescent="0.2">
      <c r="A53" s="1035" t="s">
        <v>411</v>
      </c>
      <c r="B53" s="1044"/>
      <c r="M53" s="1030" t="s">
        <v>416</v>
      </c>
    </row>
    <row r="54" spans="1:13" x14ac:dyDescent="0.2">
      <c r="A54" s="1035" t="s">
        <v>412</v>
      </c>
      <c r="B54" s="1044"/>
      <c r="M54" s="1030" t="s">
        <v>417</v>
      </c>
    </row>
    <row r="55" spans="1:13" x14ac:dyDescent="0.2">
      <c r="A55" s="1035" t="s">
        <v>413</v>
      </c>
      <c r="B55" s="1044"/>
    </row>
    <row r="56" spans="1:13" x14ac:dyDescent="0.2">
      <c r="A56" s="1035"/>
      <c r="B56" s="1036"/>
    </row>
    <row r="57" spans="1:13" x14ac:dyDescent="0.2">
      <c r="A57" s="1037" t="s">
        <v>414</v>
      </c>
      <c r="B57" s="1045"/>
    </row>
  </sheetData>
  <sheetProtection insertRows="0"/>
  <protectedRanges>
    <protectedRange sqref="B1:Q1 B3:Q3 A2:Q2" name="Bereich1_1_1_1_1_1_1_1"/>
    <protectedRange sqref="A1" name="Bereich1_1_1_1_1_1_1_1_1"/>
    <protectedRange sqref="A19:A20" name="Bereich1_1_1_1_1_1_1_1_2_1_1_1_1"/>
  </protectedRanges>
  <dataValidations count="1">
    <dataValidation type="list" showInputMessage="1" showErrorMessage="1" sqref="B57" xr:uid="{B02A3CD2-ED58-43EA-A9E6-A3F1C6A674B5}">
      <formula1>$M$51:$M$54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3FED-333D-4941-8968-233707D60D80}">
  <sheetPr>
    <pageSetUpPr fitToPage="1"/>
  </sheetPr>
  <dimension ref="A1:X61"/>
  <sheetViews>
    <sheetView topLeftCell="A3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5703125" style="35" customWidth="1"/>
    <col min="3" max="3" width="11.42578125" style="35" customWidth="1"/>
    <col min="4" max="4" width="8.85546875" style="35" customWidth="1"/>
    <col min="5" max="5" width="45" style="36" customWidth="1"/>
    <col min="6" max="6" width="11.5703125" style="523" bestFit="1" customWidth="1"/>
    <col min="7" max="7" width="9.7109375" style="31" bestFit="1" customWidth="1"/>
    <col min="8" max="8" width="10.7109375" style="487" customWidth="1"/>
    <col min="9" max="9" width="10.7109375" style="28" customWidth="1"/>
    <col min="10" max="10" width="10.7109375" style="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9.5703125" style="3" customWidth="1"/>
    <col min="22" max="16384" width="11.42578125" style="3"/>
  </cols>
  <sheetData>
    <row r="1" spans="1:22" x14ac:dyDescent="0.25">
      <c r="A1" s="11"/>
      <c r="B1" s="10" t="s">
        <v>154</v>
      </c>
      <c r="C1" s="10"/>
      <c r="D1" s="10"/>
      <c r="E1" s="69"/>
      <c r="F1" s="522"/>
      <c r="G1" s="72"/>
      <c r="H1" s="486"/>
      <c r="I1" s="70"/>
      <c r="J1" s="72"/>
      <c r="K1" s="71"/>
      <c r="L1" s="747"/>
    </row>
    <row r="2" spans="1:22" x14ac:dyDescent="0.25">
      <c r="A2" s="11"/>
      <c r="B2" s="12" t="s">
        <v>40</v>
      </c>
      <c r="C2" s="12"/>
      <c r="D2" s="12"/>
      <c r="E2" s="69"/>
      <c r="F2" s="522"/>
      <c r="G2" s="72"/>
      <c r="H2" s="486"/>
      <c r="I2" s="70"/>
      <c r="J2" s="72"/>
      <c r="K2" s="71"/>
      <c r="L2" s="747"/>
    </row>
    <row r="3" spans="1:22" ht="23.25" x14ac:dyDescent="0.2">
      <c r="A3"/>
      <c r="B3" s="39" t="s">
        <v>176</v>
      </c>
      <c r="C3" s="39"/>
      <c r="D3" s="39"/>
    </row>
    <row r="4" spans="1:22" s="4" customFormat="1" x14ac:dyDescent="0.2">
      <c r="A4" s="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41" t="s">
        <v>193</v>
      </c>
      <c r="H4" s="1137" t="s">
        <v>198</v>
      </c>
      <c r="I4" s="1125" t="s">
        <v>186</v>
      </c>
      <c r="J4" s="1113" t="s">
        <v>194</v>
      </c>
      <c r="K4" s="1114" t="s">
        <v>32</v>
      </c>
      <c r="L4" s="1115" t="s">
        <v>189</v>
      </c>
      <c r="M4" s="1116" t="s">
        <v>193</v>
      </c>
      <c r="N4" s="1117"/>
      <c r="O4" s="1118"/>
      <c r="P4" s="531"/>
      <c r="Q4" s="1099" t="s">
        <v>199</v>
      </c>
      <c r="R4" s="1100"/>
      <c r="S4" s="1101"/>
      <c r="T4" s="1114" t="s">
        <v>32</v>
      </c>
      <c r="U4" s="1120" t="s">
        <v>197</v>
      </c>
      <c r="V4" s="1119" t="s">
        <v>359</v>
      </c>
    </row>
    <row r="5" spans="1:22" ht="32.25" thickBot="1" x14ac:dyDescent="0.25">
      <c r="A5" s="81"/>
      <c r="B5" s="1121"/>
      <c r="C5" s="1122"/>
      <c r="D5" s="1121"/>
      <c r="E5" s="1113"/>
      <c r="F5" s="1123"/>
      <c r="G5" s="1142"/>
      <c r="H5" s="1137"/>
      <c r="I5" s="1126"/>
      <c r="J5" s="1113"/>
      <c r="K5" s="1114"/>
      <c r="L5" s="1115"/>
      <c r="M5" s="548" t="s">
        <v>192</v>
      </c>
      <c r="N5" s="549"/>
      <c r="O5" s="550" t="s">
        <v>191</v>
      </c>
      <c r="P5" s="139"/>
      <c r="Q5" s="390" t="s">
        <v>192</v>
      </c>
      <c r="R5" s="396" t="s">
        <v>190</v>
      </c>
      <c r="S5" s="391" t="s">
        <v>191</v>
      </c>
      <c r="T5" s="1114"/>
      <c r="U5" s="1120"/>
      <c r="V5" s="1119"/>
    </row>
    <row r="6" spans="1:22" ht="30" customHeight="1" thickTop="1" x14ac:dyDescent="0.2">
      <c r="A6" s="81"/>
      <c r="B6" s="481"/>
      <c r="C6" s="482"/>
      <c r="D6" s="483"/>
      <c r="E6" s="484"/>
      <c r="F6" s="481"/>
      <c r="G6" s="485"/>
      <c r="H6" s="488"/>
      <c r="I6" s="918">
        <v>0</v>
      </c>
      <c r="J6" s="485"/>
      <c r="L6" s="702"/>
      <c r="M6" s="124"/>
      <c r="N6" s="369"/>
      <c r="O6" s="142"/>
      <c r="P6" s="124"/>
      <c r="Q6" s="124"/>
      <c r="R6" s="369"/>
      <c r="S6" s="124"/>
      <c r="T6" s="383"/>
      <c r="U6" s="383"/>
    </row>
    <row r="7" spans="1:22" x14ac:dyDescent="0.2">
      <c r="A7" s="82"/>
      <c r="B7" s="757"/>
      <c r="C7" s="644"/>
      <c r="D7" s="644"/>
      <c r="E7" s="646" t="s">
        <v>52</v>
      </c>
      <c r="F7" s="647"/>
      <c r="G7" s="687"/>
      <c r="H7" s="654"/>
      <c r="I7" s="630"/>
      <c r="J7" s="688"/>
      <c r="K7" s="656"/>
      <c r="L7" s="703"/>
      <c r="M7" s="631"/>
      <c r="N7" s="411"/>
      <c r="O7" s="632"/>
      <c r="P7" s="378"/>
      <c r="Q7" s="633"/>
      <c r="R7" s="634"/>
      <c r="S7" s="635"/>
      <c r="T7" s="535"/>
      <c r="U7" s="636"/>
      <c r="V7" s="637"/>
    </row>
    <row r="8" spans="1:22" x14ac:dyDescent="0.2">
      <c r="A8" s="34"/>
      <c r="B8" s="752"/>
      <c r="C8" s="613"/>
      <c r="D8" s="48"/>
      <c r="E8" s="85" t="s">
        <v>236</v>
      </c>
      <c r="F8" s="73" t="s">
        <v>91</v>
      </c>
      <c r="G8" s="602" t="s">
        <v>187</v>
      </c>
      <c r="H8" s="848">
        <v>15</v>
      </c>
      <c r="I8" s="854">
        <f>$I$6</f>
        <v>0</v>
      </c>
      <c r="J8" s="581">
        <f>600/H8</f>
        <v>40</v>
      </c>
      <c r="K8" s="63">
        <f>I8/J8</f>
        <v>0</v>
      </c>
      <c r="L8" s="698">
        <f>ROUNDUP(K8,0)</f>
        <v>0</v>
      </c>
      <c r="M8" s="1107">
        <f>ROUNDDOWN(L8/1,0)</f>
        <v>0</v>
      </c>
      <c r="N8" s="1108"/>
      <c r="O8" s="1109"/>
      <c r="P8" s="124"/>
      <c r="Q8" s="1096">
        <f>M8</f>
        <v>0</v>
      </c>
      <c r="R8" s="1097"/>
      <c r="S8" s="1098"/>
      <c r="T8" s="397">
        <f>(Q8*1)+S8</f>
        <v>0</v>
      </c>
      <c r="U8" s="395">
        <f>T8*1</f>
        <v>0</v>
      </c>
      <c r="V8" s="536" t="s">
        <v>257</v>
      </c>
    </row>
    <row r="9" spans="1:22" x14ac:dyDescent="0.2">
      <c r="A9" s="34"/>
      <c r="B9" s="752"/>
      <c r="C9" s="613"/>
      <c r="D9" s="48"/>
      <c r="E9" s="85" t="s">
        <v>244</v>
      </c>
      <c r="F9" s="73" t="s">
        <v>59</v>
      </c>
      <c r="G9" s="602" t="s">
        <v>187</v>
      </c>
      <c r="H9" s="848">
        <v>15</v>
      </c>
      <c r="I9" s="854">
        <f>$I$6</f>
        <v>0</v>
      </c>
      <c r="J9" s="581">
        <f>300/H9</f>
        <v>20</v>
      </c>
      <c r="K9" s="63">
        <f t="shared" ref="K9:K40" si="0">I9/J9</f>
        <v>0</v>
      </c>
      <c r="L9" s="698">
        <f t="shared" ref="L9:L40" si="1">ROUNDUP(K9,0)</f>
        <v>0</v>
      </c>
      <c r="M9" s="1107">
        <f>ROUNDDOWN(L9/1,0)</f>
        <v>0</v>
      </c>
      <c r="N9" s="1108"/>
      <c r="O9" s="1109"/>
      <c r="P9" s="124"/>
      <c r="Q9" s="1096">
        <f>M9</f>
        <v>0</v>
      </c>
      <c r="R9" s="1097"/>
      <c r="S9" s="1098"/>
      <c r="T9" s="397">
        <f>(Q9*1)+S9</f>
        <v>0</v>
      </c>
      <c r="U9" s="395">
        <f t="shared" ref="U9:U38" si="2">T9*1</f>
        <v>0</v>
      </c>
      <c r="V9" s="536" t="s">
        <v>257</v>
      </c>
    </row>
    <row r="10" spans="1:22" x14ac:dyDescent="0.2">
      <c r="A10" s="83"/>
      <c r="B10" s="752"/>
      <c r="C10" s="613"/>
      <c r="D10" s="48"/>
      <c r="E10" s="85" t="s">
        <v>24</v>
      </c>
      <c r="F10" s="73" t="s">
        <v>92</v>
      </c>
      <c r="G10" s="602" t="s">
        <v>187</v>
      </c>
      <c r="H10" s="848">
        <v>15</v>
      </c>
      <c r="I10" s="854">
        <f t="shared" ref="I10:I40" si="3">$I$6</f>
        <v>0</v>
      </c>
      <c r="J10" s="581">
        <f>625/H10</f>
        <v>41.666666666666664</v>
      </c>
      <c r="K10" s="63">
        <f t="shared" si="0"/>
        <v>0</v>
      </c>
      <c r="L10" s="698">
        <f t="shared" si="1"/>
        <v>0</v>
      </c>
      <c r="M10" s="1107">
        <f>ROUNDDOWN(L10/1,0)</f>
        <v>0</v>
      </c>
      <c r="N10" s="1108"/>
      <c r="O10" s="1109"/>
      <c r="P10" s="124"/>
      <c r="Q10" s="1096">
        <f>M10</f>
        <v>0</v>
      </c>
      <c r="R10" s="1097"/>
      <c r="S10" s="1098"/>
      <c r="T10" s="397">
        <f>(Q10*1)+S10</f>
        <v>0</v>
      </c>
      <c r="U10" s="395">
        <f t="shared" si="2"/>
        <v>0</v>
      </c>
      <c r="V10" s="536" t="s">
        <v>257</v>
      </c>
    </row>
    <row r="11" spans="1:22" x14ac:dyDescent="0.2">
      <c r="A11" s="32"/>
      <c r="B11" s="752"/>
      <c r="C11" s="613"/>
      <c r="D11" s="48"/>
      <c r="E11" s="85" t="s">
        <v>33</v>
      </c>
      <c r="F11" s="73" t="s">
        <v>93</v>
      </c>
      <c r="G11" s="602" t="s">
        <v>3</v>
      </c>
      <c r="H11" s="848">
        <v>15</v>
      </c>
      <c r="I11" s="854">
        <f t="shared" si="3"/>
        <v>0</v>
      </c>
      <c r="J11" s="581">
        <f>16.7/H11</f>
        <v>1.1133333333333333</v>
      </c>
      <c r="K11" s="63">
        <f t="shared" si="0"/>
        <v>0</v>
      </c>
      <c r="L11" s="698">
        <f t="shared" si="1"/>
        <v>0</v>
      </c>
      <c r="M11" s="425">
        <f>ROUNDDOWN(L11/48,0)</f>
        <v>0</v>
      </c>
      <c r="N11" s="371" t="s">
        <v>190</v>
      </c>
      <c r="O11" s="426">
        <f>MOD(L11,48)</f>
        <v>0</v>
      </c>
      <c r="P11" s="124"/>
      <c r="Q11" s="827">
        <f>M11</f>
        <v>0</v>
      </c>
      <c r="R11" s="785" t="s">
        <v>190</v>
      </c>
      <c r="S11" s="828">
        <f>O11</f>
        <v>0</v>
      </c>
      <c r="T11" s="397">
        <f>(Q11*48)+S11</f>
        <v>0</v>
      </c>
      <c r="U11" s="395">
        <f t="shared" si="2"/>
        <v>0</v>
      </c>
      <c r="V11" s="536" t="s">
        <v>3</v>
      </c>
    </row>
    <row r="12" spans="1:22" x14ac:dyDescent="0.2">
      <c r="A12" s="83"/>
      <c r="B12" s="752"/>
      <c r="C12" s="613"/>
      <c r="D12" s="48"/>
      <c r="E12" s="85" t="s">
        <v>27</v>
      </c>
      <c r="F12" s="73" t="s">
        <v>94</v>
      </c>
      <c r="G12" s="602" t="s">
        <v>187</v>
      </c>
      <c r="H12" s="848">
        <v>10</v>
      </c>
      <c r="I12" s="854">
        <f t="shared" si="3"/>
        <v>0</v>
      </c>
      <c r="J12" s="581">
        <f>500/H12</f>
        <v>50</v>
      </c>
      <c r="K12" s="63">
        <f t="shared" si="0"/>
        <v>0</v>
      </c>
      <c r="L12" s="698">
        <f t="shared" si="1"/>
        <v>0</v>
      </c>
      <c r="M12" s="1107">
        <f>ROUNDDOWN(L12/1,0)</f>
        <v>0</v>
      </c>
      <c r="N12" s="1108"/>
      <c r="O12" s="1109"/>
      <c r="P12" s="124"/>
      <c r="Q12" s="1096">
        <f>M12</f>
        <v>0</v>
      </c>
      <c r="R12" s="1097"/>
      <c r="S12" s="1098"/>
      <c r="T12" s="397">
        <f>(Q12*1)+S12</f>
        <v>0</v>
      </c>
      <c r="U12" s="395">
        <f t="shared" si="2"/>
        <v>0</v>
      </c>
      <c r="V12" s="536" t="s">
        <v>257</v>
      </c>
    </row>
    <row r="13" spans="1:22" x14ac:dyDescent="0.2">
      <c r="A13" s="83"/>
      <c r="B13" s="754"/>
      <c r="C13" s="614"/>
      <c r="D13" s="464"/>
      <c r="E13" s="517" t="s">
        <v>51</v>
      </c>
      <c r="F13" s="500"/>
      <c r="G13" s="628"/>
      <c r="H13" s="849"/>
      <c r="I13" s="857"/>
      <c r="J13" s="697"/>
      <c r="K13" s="659"/>
      <c r="L13" s="699"/>
      <c r="M13" s="1105"/>
      <c r="N13" s="1091"/>
      <c r="O13" s="1106"/>
      <c r="P13" s="124"/>
      <c r="Q13" s="1093"/>
      <c r="R13" s="1094"/>
      <c r="S13" s="1095"/>
      <c r="T13" s="378"/>
      <c r="U13" s="424"/>
      <c r="V13" s="638"/>
    </row>
    <row r="14" spans="1:22" x14ac:dyDescent="0.2">
      <c r="A14" s="76"/>
      <c r="B14" s="752"/>
      <c r="C14" s="613"/>
      <c r="D14" s="48"/>
      <c r="E14" s="85" t="s">
        <v>23</v>
      </c>
      <c r="F14" s="73" t="s">
        <v>83</v>
      </c>
      <c r="G14" s="602" t="s">
        <v>3</v>
      </c>
      <c r="H14" s="848">
        <v>3</v>
      </c>
      <c r="I14" s="854">
        <f t="shared" si="3"/>
        <v>0</v>
      </c>
      <c r="J14" s="581">
        <f>17/H14</f>
        <v>5.666666666666667</v>
      </c>
      <c r="K14" s="63">
        <f t="shared" si="0"/>
        <v>0</v>
      </c>
      <c r="L14" s="698">
        <f t="shared" si="1"/>
        <v>0</v>
      </c>
      <c r="M14" s="425">
        <f>ROUNDDOWN(L14/48,0)</f>
        <v>0</v>
      </c>
      <c r="N14" s="371" t="s">
        <v>190</v>
      </c>
      <c r="O14" s="426">
        <f>MOD(L14,48)</f>
        <v>0</v>
      </c>
      <c r="P14" s="124"/>
      <c r="Q14" s="827">
        <f>M14</f>
        <v>0</v>
      </c>
      <c r="R14" s="785" t="s">
        <v>190</v>
      </c>
      <c r="S14" s="828">
        <f>O14</f>
        <v>0</v>
      </c>
      <c r="T14" s="397">
        <f>(Q14*48)+S14</f>
        <v>0</v>
      </c>
      <c r="U14" s="395">
        <f t="shared" si="2"/>
        <v>0</v>
      </c>
      <c r="V14" s="536" t="s">
        <v>3</v>
      </c>
    </row>
    <row r="15" spans="1:22" x14ac:dyDescent="0.2">
      <c r="A15" s="76"/>
      <c r="B15" s="754"/>
      <c r="C15" s="614"/>
      <c r="D15" s="464"/>
      <c r="E15" s="517" t="s">
        <v>245</v>
      </c>
      <c r="F15" s="500"/>
      <c r="G15" s="628"/>
      <c r="H15" s="849"/>
      <c r="I15" s="857"/>
      <c r="J15" s="697"/>
      <c r="K15" s="659"/>
      <c r="L15" s="700"/>
      <c r="M15" s="1105"/>
      <c r="N15" s="1091"/>
      <c r="O15" s="1106"/>
      <c r="P15" s="379"/>
      <c r="Q15" s="1093"/>
      <c r="R15" s="1094"/>
      <c r="S15" s="1095"/>
      <c r="T15" s="378"/>
      <c r="U15" s="424"/>
      <c r="V15" s="638"/>
    </row>
    <row r="16" spans="1:22" x14ac:dyDescent="0.2">
      <c r="A16" s="76"/>
      <c r="B16" s="752"/>
      <c r="C16" s="613"/>
      <c r="D16" s="48"/>
      <c r="E16" s="90" t="s">
        <v>251</v>
      </c>
      <c r="F16" s="73" t="s">
        <v>248</v>
      </c>
      <c r="G16" s="602" t="s">
        <v>5</v>
      </c>
      <c r="H16" s="848"/>
      <c r="I16" s="854">
        <f t="shared" si="3"/>
        <v>0</v>
      </c>
      <c r="J16" s="944">
        <v>0.433</v>
      </c>
      <c r="K16" s="63">
        <f t="shared" si="0"/>
        <v>0</v>
      </c>
      <c r="L16" s="698">
        <f t="shared" si="1"/>
        <v>0</v>
      </c>
      <c r="M16" s="494">
        <f>ROUNDDOWN(L16/84,0)</f>
        <v>0</v>
      </c>
      <c r="N16" s="495" t="s">
        <v>190</v>
      </c>
      <c r="O16" s="496">
        <f>MOD(L16,84)</f>
        <v>0</v>
      </c>
      <c r="P16" s="124"/>
      <c r="Q16" s="827">
        <f t="shared" ref="Q16:Q35" si="4">M16</f>
        <v>0</v>
      </c>
      <c r="R16" s="785" t="s">
        <v>190</v>
      </c>
      <c r="S16" s="828">
        <f>O16</f>
        <v>0</v>
      </c>
      <c r="T16" s="397">
        <f>(Q16*84)+S16</f>
        <v>0</v>
      </c>
      <c r="U16" s="395">
        <f>T16</f>
        <v>0</v>
      </c>
      <c r="V16" s="536" t="s">
        <v>409</v>
      </c>
    </row>
    <row r="17" spans="1:23" x14ac:dyDescent="0.25">
      <c r="A17" s="76"/>
      <c r="B17" s="752"/>
      <c r="C17" s="613"/>
      <c r="D17" s="48"/>
      <c r="E17" s="85" t="s">
        <v>237</v>
      </c>
      <c r="F17" s="73" t="s">
        <v>95</v>
      </c>
      <c r="G17" s="602" t="s">
        <v>196</v>
      </c>
      <c r="H17" s="848"/>
      <c r="I17" s="854">
        <f t="shared" si="3"/>
        <v>0</v>
      </c>
      <c r="J17" s="626">
        <v>19.826086956521738</v>
      </c>
      <c r="K17" s="63">
        <f t="shared" si="0"/>
        <v>0</v>
      </c>
      <c r="L17" s="698">
        <f t="shared" si="1"/>
        <v>0</v>
      </c>
      <c r="M17" s="1107">
        <f>ROUNDDOWN(L17/1,0)</f>
        <v>0</v>
      </c>
      <c r="N17" s="1108"/>
      <c r="O17" s="1109"/>
      <c r="P17" s="124"/>
      <c r="Q17" s="1096">
        <f t="shared" si="4"/>
        <v>0</v>
      </c>
      <c r="R17" s="1097"/>
      <c r="S17" s="1098"/>
      <c r="T17" s="397">
        <f>(Q17*1)+S17</f>
        <v>0</v>
      </c>
      <c r="U17" s="395">
        <f t="shared" si="2"/>
        <v>0</v>
      </c>
      <c r="V17" s="214" t="s">
        <v>308</v>
      </c>
    </row>
    <row r="18" spans="1:23" x14ac:dyDescent="0.25">
      <c r="A18" s="76"/>
      <c r="B18" s="752"/>
      <c r="C18" s="613"/>
      <c r="D18" s="48"/>
      <c r="E18" s="85" t="s">
        <v>238</v>
      </c>
      <c r="F18" s="73" t="s">
        <v>96</v>
      </c>
      <c r="G18" s="602" t="s">
        <v>196</v>
      </c>
      <c r="H18" s="848"/>
      <c r="I18" s="854">
        <f t="shared" si="3"/>
        <v>0</v>
      </c>
      <c r="J18" s="626">
        <v>39.652173913043477</v>
      </c>
      <c r="K18" s="63">
        <f t="shared" si="0"/>
        <v>0</v>
      </c>
      <c r="L18" s="698">
        <f t="shared" si="1"/>
        <v>0</v>
      </c>
      <c r="M18" s="1107">
        <f>ROUNDDOWN(L18/1,0)</f>
        <v>0</v>
      </c>
      <c r="N18" s="1108"/>
      <c r="O18" s="1109"/>
      <c r="P18" s="124"/>
      <c r="Q18" s="1096">
        <f t="shared" si="4"/>
        <v>0</v>
      </c>
      <c r="R18" s="1097"/>
      <c r="S18" s="1098"/>
      <c r="T18" s="397">
        <f>(Q18*1)+S18</f>
        <v>0</v>
      </c>
      <c r="U18" s="395">
        <f t="shared" si="2"/>
        <v>0</v>
      </c>
      <c r="V18" s="214" t="s">
        <v>308</v>
      </c>
    </row>
    <row r="19" spans="1:23" x14ac:dyDescent="0.25">
      <c r="A19" s="76"/>
      <c r="B19" s="752"/>
      <c r="C19" s="613"/>
      <c r="D19" s="48"/>
      <c r="E19" s="85" t="s">
        <v>239</v>
      </c>
      <c r="F19" s="73" t="s">
        <v>97</v>
      </c>
      <c r="G19" s="602" t="s">
        <v>196</v>
      </c>
      <c r="H19" s="848"/>
      <c r="I19" s="854">
        <f t="shared" si="3"/>
        <v>0</v>
      </c>
      <c r="J19" s="626">
        <v>19.826086956521738</v>
      </c>
      <c r="K19" s="63">
        <f t="shared" si="0"/>
        <v>0</v>
      </c>
      <c r="L19" s="698">
        <f t="shared" si="1"/>
        <v>0</v>
      </c>
      <c r="M19" s="1107">
        <f>ROUNDDOWN(L19/1,0)</f>
        <v>0</v>
      </c>
      <c r="N19" s="1108"/>
      <c r="O19" s="1109"/>
      <c r="P19" s="124"/>
      <c r="Q19" s="1096">
        <f t="shared" si="4"/>
        <v>0</v>
      </c>
      <c r="R19" s="1097"/>
      <c r="S19" s="1098"/>
      <c r="T19" s="397">
        <f>(Q19*1)+S19</f>
        <v>0</v>
      </c>
      <c r="U19" s="395">
        <f t="shared" si="2"/>
        <v>0</v>
      </c>
      <c r="V19" s="214" t="s">
        <v>308</v>
      </c>
    </row>
    <row r="20" spans="1:23" x14ac:dyDescent="0.2">
      <c r="A20" s="76"/>
      <c r="B20" s="752"/>
      <c r="C20" s="613"/>
      <c r="D20" s="48"/>
      <c r="E20" s="90" t="s">
        <v>252</v>
      </c>
      <c r="F20" s="73" t="s">
        <v>249</v>
      </c>
      <c r="G20" s="602" t="s">
        <v>5</v>
      </c>
      <c r="H20" s="848"/>
      <c r="I20" s="854">
        <f t="shared" si="3"/>
        <v>0</v>
      </c>
      <c r="J20" s="944">
        <v>0.433</v>
      </c>
      <c r="K20" s="63">
        <f t="shared" si="0"/>
        <v>0</v>
      </c>
      <c r="L20" s="698">
        <f t="shared" si="1"/>
        <v>0</v>
      </c>
      <c r="M20" s="494">
        <f>ROUNDDOWN(L20/57,0)</f>
        <v>0</v>
      </c>
      <c r="N20" s="495" t="s">
        <v>190</v>
      </c>
      <c r="O20" s="496">
        <f>MOD(L20,57)</f>
        <v>0</v>
      </c>
      <c r="P20" s="124"/>
      <c r="Q20" s="827">
        <f t="shared" si="4"/>
        <v>0</v>
      </c>
      <c r="R20" s="785" t="s">
        <v>190</v>
      </c>
      <c r="S20" s="828">
        <f>O20</f>
        <v>0</v>
      </c>
      <c r="T20" s="397">
        <f>(Q20*57)+S20</f>
        <v>0</v>
      </c>
      <c r="U20" s="395">
        <f>T20</f>
        <v>0</v>
      </c>
      <c r="V20" s="536" t="s">
        <v>409</v>
      </c>
    </row>
    <row r="21" spans="1:23" x14ac:dyDescent="0.25">
      <c r="A21" s="76"/>
      <c r="B21" s="752"/>
      <c r="C21" s="613"/>
      <c r="D21" s="48"/>
      <c r="E21" s="85" t="s">
        <v>237</v>
      </c>
      <c r="F21" s="73" t="s">
        <v>155</v>
      </c>
      <c r="G21" s="602" t="s">
        <v>196</v>
      </c>
      <c r="H21" s="848"/>
      <c r="I21" s="854">
        <f t="shared" si="3"/>
        <v>0</v>
      </c>
      <c r="J21" s="626">
        <v>19.826086956521738</v>
      </c>
      <c r="K21" s="63">
        <f t="shared" si="0"/>
        <v>0</v>
      </c>
      <c r="L21" s="698">
        <f t="shared" si="1"/>
        <v>0</v>
      </c>
      <c r="M21" s="1107">
        <f>ROUNDDOWN(L21/1,0)</f>
        <v>0</v>
      </c>
      <c r="N21" s="1108"/>
      <c r="O21" s="1109"/>
      <c r="P21" s="124"/>
      <c r="Q21" s="1096">
        <f t="shared" si="4"/>
        <v>0</v>
      </c>
      <c r="R21" s="1097"/>
      <c r="S21" s="1098"/>
      <c r="T21" s="397">
        <f>(Q21*1)+S21</f>
        <v>0</v>
      </c>
      <c r="U21" s="395">
        <f t="shared" si="2"/>
        <v>0</v>
      </c>
      <c r="V21" s="214" t="s">
        <v>308</v>
      </c>
    </row>
    <row r="22" spans="1:23" x14ac:dyDescent="0.25">
      <c r="A22" s="19"/>
      <c r="B22" s="752"/>
      <c r="C22" s="613"/>
      <c r="D22" s="48"/>
      <c r="E22" s="85" t="s">
        <v>241</v>
      </c>
      <c r="F22" s="73" t="s">
        <v>156</v>
      </c>
      <c r="G22" s="602" t="s">
        <v>196</v>
      </c>
      <c r="H22" s="848"/>
      <c r="I22" s="854">
        <f t="shared" si="3"/>
        <v>0</v>
      </c>
      <c r="J22" s="626">
        <v>19.826086956521738</v>
      </c>
      <c r="K22" s="63">
        <f t="shared" si="0"/>
        <v>0</v>
      </c>
      <c r="L22" s="698">
        <f t="shared" si="1"/>
        <v>0</v>
      </c>
      <c r="M22" s="1107">
        <f>ROUNDDOWN(L22/1,0)</f>
        <v>0</v>
      </c>
      <c r="N22" s="1108"/>
      <c r="O22" s="1109"/>
      <c r="P22" s="124"/>
      <c r="Q22" s="1096">
        <f t="shared" si="4"/>
        <v>0</v>
      </c>
      <c r="R22" s="1097"/>
      <c r="S22" s="1098"/>
      <c r="T22" s="397">
        <f>(Q22*1)+S22</f>
        <v>0</v>
      </c>
      <c r="U22" s="395">
        <f t="shared" si="2"/>
        <v>0</v>
      </c>
      <c r="V22" s="214" t="s">
        <v>308</v>
      </c>
    </row>
    <row r="23" spans="1:23" x14ac:dyDescent="0.25">
      <c r="A23" s="19"/>
      <c r="B23" s="752"/>
      <c r="C23" s="613"/>
      <c r="D23" s="48"/>
      <c r="E23" s="85" t="s">
        <v>239</v>
      </c>
      <c r="F23" s="73" t="s">
        <v>97</v>
      </c>
      <c r="G23" s="602" t="s">
        <v>196</v>
      </c>
      <c r="H23" s="848"/>
      <c r="I23" s="854">
        <f t="shared" si="3"/>
        <v>0</v>
      </c>
      <c r="J23" s="626">
        <v>19.826086956521738</v>
      </c>
      <c r="K23" s="63">
        <f t="shared" si="0"/>
        <v>0</v>
      </c>
      <c r="L23" s="698">
        <f t="shared" si="1"/>
        <v>0</v>
      </c>
      <c r="M23" s="1107">
        <f>ROUNDDOWN(L23/1,0)</f>
        <v>0</v>
      </c>
      <c r="N23" s="1108"/>
      <c r="O23" s="1109"/>
      <c r="P23" s="124"/>
      <c r="Q23" s="1096">
        <f t="shared" si="4"/>
        <v>0</v>
      </c>
      <c r="R23" s="1097"/>
      <c r="S23" s="1098"/>
      <c r="T23" s="397">
        <f>(Q23*1)+S23</f>
        <v>0</v>
      </c>
      <c r="U23" s="395">
        <f t="shared" si="2"/>
        <v>0</v>
      </c>
      <c r="V23" s="214" t="s">
        <v>308</v>
      </c>
    </row>
    <row r="24" spans="1:23" x14ac:dyDescent="0.2">
      <c r="A24" s="19"/>
      <c r="B24" s="752"/>
      <c r="C24" s="613"/>
      <c r="D24" s="48"/>
      <c r="E24" s="90" t="s">
        <v>253</v>
      </c>
      <c r="F24" s="73" t="s">
        <v>250</v>
      </c>
      <c r="G24" s="602" t="s">
        <v>5</v>
      </c>
      <c r="H24" s="848"/>
      <c r="I24" s="854">
        <f t="shared" si="3"/>
        <v>0</v>
      </c>
      <c r="J24" s="944">
        <v>0.433</v>
      </c>
      <c r="K24" s="63">
        <f t="shared" si="0"/>
        <v>0</v>
      </c>
      <c r="L24" s="698">
        <f t="shared" si="1"/>
        <v>0</v>
      </c>
      <c r="M24" s="494">
        <f>ROUNDDOWN(L24/42,0)</f>
        <v>0</v>
      </c>
      <c r="N24" s="495" t="s">
        <v>190</v>
      </c>
      <c r="O24" s="496">
        <f>MOD(L24,42)</f>
        <v>0</v>
      </c>
      <c r="P24" s="124"/>
      <c r="Q24" s="827">
        <f t="shared" si="4"/>
        <v>0</v>
      </c>
      <c r="R24" s="785" t="s">
        <v>190</v>
      </c>
      <c r="S24" s="828">
        <f>O24</f>
        <v>0</v>
      </c>
      <c r="T24" s="397">
        <f>(Q24*42)+S24</f>
        <v>0</v>
      </c>
      <c r="U24" s="395">
        <f>T24</f>
        <v>0</v>
      </c>
      <c r="V24" s="536" t="s">
        <v>409</v>
      </c>
    </row>
    <row r="25" spans="1:23" x14ac:dyDescent="0.25">
      <c r="B25" s="752"/>
      <c r="C25" s="613"/>
      <c r="D25" s="48"/>
      <c r="E25" s="85" t="s">
        <v>242</v>
      </c>
      <c r="F25" s="73" t="s">
        <v>157</v>
      </c>
      <c r="G25" s="602" t="s">
        <v>196</v>
      </c>
      <c r="H25" s="848"/>
      <c r="I25" s="854">
        <f t="shared" si="3"/>
        <v>0</v>
      </c>
      <c r="J25" s="626">
        <v>19.826086956521738</v>
      </c>
      <c r="K25" s="63">
        <f t="shared" si="0"/>
        <v>0</v>
      </c>
      <c r="L25" s="698">
        <f t="shared" si="1"/>
        <v>0</v>
      </c>
      <c r="M25" s="1107">
        <f>ROUNDDOWN(L25/1,0)</f>
        <v>0</v>
      </c>
      <c r="N25" s="1108"/>
      <c r="O25" s="1109"/>
      <c r="Q25" s="1096">
        <f t="shared" si="4"/>
        <v>0</v>
      </c>
      <c r="R25" s="1097"/>
      <c r="S25" s="1098"/>
      <c r="T25" s="397">
        <f>(Q25*1)+S25</f>
        <v>0</v>
      </c>
      <c r="U25" s="395">
        <f t="shared" si="2"/>
        <v>0</v>
      </c>
      <c r="V25" s="214" t="s">
        <v>308</v>
      </c>
    </row>
    <row r="26" spans="1:23" x14ac:dyDescent="0.25">
      <c r="B26" s="752"/>
      <c r="C26" s="613"/>
      <c r="D26" s="48"/>
      <c r="E26" s="85" t="s">
        <v>243</v>
      </c>
      <c r="F26" s="73" t="s">
        <v>158</v>
      </c>
      <c r="G26" s="602" t="s">
        <v>196</v>
      </c>
      <c r="H26" s="848"/>
      <c r="I26" s="854">
        <f t="shared" si="3"/>
        <v>0</v>
      </c>
      <c r="J26" s="626">
        <v>19.826086956521738</v>
      </c>
      <c r="K26" s="63">
        <f t="shared" si="0"/>
        <v>0</v>
      </c>
      <c r="L26" s="698">
        <f t="shared" si="1"/>
        <v>0</v>
      </c>
      <c r="M26" s="1107">
        <f>ROUNDDOWN(L26/1,0)</f>
        <v>0</v>
      </c>
      <c r="N26" s="1108"/>
      <c r="O26" s="1109"/>
      <c r="Q26" s="1096">
        <f t="shared" si="4"/>
        <v>0</v>
      </c>
      <c r="R26" s="1097"/>
      <c r="S26" s="1098"/>
      <c r="T26" s="397">
        <f>(Q26*1)+S26</f>
        <v>0</v>
      </c>
      <c r="U26" s="395">
        <f t="shared" si="2"/>
        <v>0</v>
      </c>
      <c r="V26" s="214" t="s">
        <v>308</v>
      </c>
    </row>
    <row r="27" spans="1:23" x14ac:dyDescent="0.25">
      <c r="B27" s="752"/>
      <c r="C27" s="613"/>
      <c r="D27" s="48"/>
      <c r="E27" s="85" t="s">
        <v>239</v>
      </c>
      <c r="F27" s="73" t="s">
        <v>97</v>
      </c>
      <c r="G27" s="602" t="s">
        <v>196</v>
      </c>
      <c r="H27" s="848"/>
      <c r="I27" s="854">
        <f t="shared" si="3"/>
        <v>0</v>
      </c>
      <c r="J27" s="626">
        <v>19.826086956521738</v>
      </c>
      <c r="K27" s="63">
        <f t="shared" si="0"/>
        <v>0</v>
      </c>
      <c r="L27" s="698">
        <f t="shared" si="1"/>
        <v>0</v>
      </c>
      <c r="M27" s="1107">
        <f>ROUNDDOWN(L27/1,0)</f>
        <v>0</v>
      </c>
      <c r="N27" s="1108"/>
      <c r="O27" s="1109"/>
      <c r="Q27" s="1096">
        <f t="shared" si="4"/>
        <v>0</v>
      </c>
      <c r="R27" s="1097"/>
      <c r="S27" s="1098"/>
      <c r="T27" s="397">
        <f>(Q27*1)+S27</f>
        <v>0</v>
      </c>
      <c r="U27" s="395">
        <f t="shared" si="2"/>
        <v>0</v>
      </c>
      <c r="V27" s="214" t="s">
        <v>308</v>
      </c>
    </row>
    <row r="28" spans="1:23" x14ac:dyDescent="0.2">
      <c r="B28" s="752"/>
      <c r="C28" s="613"/>
      <c r="D28" s="48"/>
      <c r="E28" s="707" t="s">
        <v>246</v>
      </c>
      <c r="F28" s="303" t="s">
        <v>134</v>
      </c>
      <c r="G28" s="708" t="s">
        <v>5</v>
      </c>
      <c r="H28" s="916"/>
      <c r="I28" s="854">
        <f t="shared" si="3"/>
        <v>0</v>
      </c>
      <c r="J28" s="629">
        <v>0.5</v>
      </c>
      <c r="K28" s="63">
        <f t="shared" si="0"/>
        <v>0</v>
      </c>
      <c r="L28" s="698">
        <f t="shared" si="1"/>
        <v>0</v>
      </c>
      <c r="M28" s="494">
        <f>ROUNDDOWN(L28/112,0)</f>
        <v>0</v>
      </c>
      <c r="N28" s="495" t="s">
        <v>190</v>
      </c>
      <c r="O28" s="496">
        <f>MOD(L28,112)</f>
        <v>0</v>
      </c>
      <c r="Q28" s="827">
        <f t="shared" si="4"/>
        <v>0</v>
      </c>
      <c r="R28" s="785" t="s">
        <v>190</v>
      </c>
      <c r="S28" s="828">
        <f>O28</f>
        <v>0</v>
      </c>
      <c r="T28" s="397">
        <f>(Q28*112)+S28</f>
        <v>0</v>
      </c>
      <c r="U28" s="395">
        <f>T28</f>
        <v>0</v>
      </c>
      <c r="V28" s="536" t="s">
        <v>409</v>
      </c>
      <c r="W28" s="1046"/>
    </row>
    <row r="29" spans="1:23" x14ac:dyDescent="0.25">
      <c r="B29" s="752"/>
      <c r="C29" s="613"/>
      <c r="D29" s="48"/>
      <c r="E29" s="85" t="s">
        <v>237</v>
      </c>
      <c r="F29" s="303" t="s">
        <v>95</v>
      </c>
      <c r="G29" s="602" t="s">
        <v>196</v>
      </c>
      <c r="H29" s="916"/>
      <c r="I29" s="854">
        <f t="shared" si="3"/>
        <v>0</v>
      </c>
      <c r="J29" s="626">
        <v>21.739130434782609</v>
      </c>
      <c r="K29" s="63">
        <f t="shared" si="0"/>
        <v>0</v>
      </c>
      <c r="L29" s="698">
        <f t="shared" si="1"/>
        <v>0</v>
      </c>
      <c r="M29" s="1107">
        <f>ROUNDDOWN(L29/1,0)</f>
        <v>0</v>
      </c>
      <c r="N29" s="1108"/>
      <c r="O29" s="1109"/>
      <c r="Q29" s="1096">
        <f t="shared" si="4"/>
        <v>0</v>
      </c>
      <c r="R29" s="1097"/>
      <c r="S29" s="1098"/>
      <c r="T29" s="397">
        <f>(Q29*1)+S29</f>
        <v>0</v>
      </c>
      <c r="U29" s="395">
        <f t="shared" si="2"/>
        <v>0</v>
      </c>
      <c r="V29" s="214" t="s">
        <v>308</v>
      </c>
    </row>
    <row r="30" spans="1:23" x14ac:dyDescent="0.25">
      <c r="B30" s="752"/>
      <c r="C30" s="613"/>
      <c r="D30" s="48"/>
      <c r="E30" s="85" t="s">
        <v>238</v>
      </c>
      <c r="F30" s="303" t="s">
        <v>96</v>
      </c>
      <c r="G30" s="602" t="s">
        <v>196</v>
      </c>
      <c r="H30" s="916"/>
      <c r="I30" s="854">
        <f t="shared" si="3"/>
        <v>0</v>
      </c>
      <c r="J30" s="626">
        <v>43.478260869565219</v>
      </c>
      <c r="K30" s="63">
        <f t="shared" si="0"/>
        <v>0</v>
      </c>
      <c r="L30" s="698">
        <f t="shared" si="1"/>
        <v>0</v>
      </c>
      <c r="M30" s="1107">
        <f>ROUNDDOWN(L30/1,0)</f>
        <v>0</v>
      </c>
      <c r="N30" s="1108"/>
      <c r="O30" s="1109"/>
      <c r="Q30" s="1096">
        <f t="shared" si="4"/>
        <v>0</v>
      </c>
      <c r="R30" s="1097"/>
      <c r="S30" s="1098"/>
      <c r="T30" s="397">
        <f>(Q30*1)+S30</f>
        <v>0</v>
      </c>
      <c r="U30" s="395">
        <f t="shared" si="2"/>
        <v>0</v>
      </c>
      <c r="V30" s="214" t="s">
        <v>308</v>
      </c>
    </row>
    <row r="31" spans="1:23" x14ac:dyDescent="0.25">
      <c r="B31" s="752"/>
      <c r="C31" s="613"/>
      <c r="D31" s="48"/>
      <c r="E31" s="85" t="s">
        <v>239</v>
      </c>
      <c r="F31" s="303" t="s">
        <v>97</v>
      </c>
      <c r="G31" s="602" t="s">
        <v>196</v>
      </c>
      <c r="H31" s="916"/>
      <c r="I31" s="854">
        <f t="shared" si="3"/>
        <v>0</v>
      </c>
      <c r="J31" s="626">
        <v>21.739130434782609</v>
      </c>
      <c r="K31" s="63">
        <f t="shared" si="0"/>
        <v>0</v>
      </c>
      <c r="L31" s="698">
        <f t="shared" si="1"/>
        <v>0</v>
      </c>
      <c r="M31" s="1107">
        <f>ROUNDDOWN(L31/1,0)</f>
        <v>0</v>
      </c>
      <c r="N31" s="1108"/>
      <c r="O31" s="1109"/>
      <c r="Q31" s="1096">
        <f t="shared" si="4"/>
        <v>0</v>
      </c>
      <c r="R31" s="1097"/>
      <c r="S31" s="1098"/>
      <c r="T31" s="397">
        <f>(Q31*1)+S31</f>
        <v>0</v>
      </c>
      <c r="U31" s="395">
        <f t="shared" si="2"/>
        <v>0</v>
      </c>
      <c r="V31" s="214" t="s">
        <v>308</v>
      </c>
    </row>
    <row r="32" spans="1:23" x14ac:dyDescent="0.2">
      <c r="B32" s="752"/>
      <c r="C32" s="613"/>
      <c r="D32" s="48"/>
      <c r="E32" s="707" t="s">
        <v>247</v>
      </c>
      <c r="F32" s="303" t="s">
        <v>135</v>
      </c>
      <c r="G32" s="708" t="s">
        <v>5</v>
      </c>
      <c r="H32" s="916"/>
      <c r="I32" s="854">
        <f t="shared" si="3"/>
        <v>0</v>
      </c>
      <c r="J32" s="629">
        <v>0.5</v>
      </c>
      <c r="K32" s="63">
        <f t="shared" si="0"/>
        <v>0</v>
      </c>
      <c r="L32" s="698">
        <f t="shared" si="1"/>
        <v>0</v>
      </c>
      <c r="M32" s="494">
        <f>ROUNDDOWN(L32/70,0)</f>
        <v>0</v>
      </c>
      <c r="N32" s="495" t="s">
        <v>190</v>
      </c>
      <c r="O32" s="496">
        <f>MOD(L32,70)</f>
        <v>0</v>
      </c>
      <c r="Q32" s="827">
        <f t="shared" si="4"/>
        <v>0</v>
      </c>
      <c r="R32" s="785" t="s">
        <v>190</v>
      </c>
      <c r="S32" s="828">
        <f>O32</f>
        <v>0</v>
      </c>
      <c r="T32" s="397">
        <f>(Q32*70)+S32</f>
        <v>0</v>
      </c>
      <c r="U32" s="395">
        <f>T32</f>
        <v>0</v>
      </c>
      <c r="V32" s="536" t="s">
        <v>409</v>
      </c>
      <c r="W32" s="1046"/>
    </row>
    <row r="33" spans="2:24" x14ac:dyDescent="0.25">
      <c r="B33" s="752"/>
      <c r="C33" s="615"/>
      <c r="D33" s="48"/>
      <c r="E33" s="85" t="s">
        <v>240</v>
      </c>
      <c r="F33" s="303" t="s">
        <v>155</v>
      </c>
      <c r="G33" s="602" t="s">
        <v>196</v>
      </c>
      <c r="H33" s="916"/>
      <c r="I33" s="854">
        <f t="shared" si="3"/>
        <v>0</v>
      </c>
      <c r="J33" s="626">
        <v>21.739130434782609</v>
      </c>
      <c r="K33" s="63">
        <f t="shared" si="0"/>
        <v>0</v>
      </c>
      <c r="L33" s="698">
        <f t="shared" si="1"/>
        <v>0</v>
      </c>
      <c r="M33" s="1107">
        <f>ROUNDDOWN(L33/1,0)</f>
        <v>0</v>
      </c>
      <c r="N33" s="1108"/>
      <c r="O33" s="1109"/>
      <c r="Q33" s="1096">
        <f t="shared" si="4"/>
        <v>0</v>
      </c>
      <c r="R33" s="1097"/>
      <c r="S33" s="1098"/>
      <c r="T33" s="397">
        <f>(Q33*1)+S33</f>
        <v>0</v>
      </c>
      <c r="U33" s="395">
        <f t="shared" si="2"/>
        <v>0</v>
      </c>
      <c r="V33" s="214" t="s">
        <v>308</v>
      </c>
    </row>
    <row r="34" spans="2:24" x14ac:dyDescent="0.25">
      <c r="B34" s="752"/>
      <c r="C34" s="615"/>
      <c r="D34" s="48"/>
      <c r="E34" s="85" t="s">
        <v>25</v>
      </c>
      <c r="F34" s="303" t="s">
        <v>156</v>
      </c>
      <c r="G34" s="602" t="s">
        <v>196</v>
      </c>
      <c r="H34" s="916"/>
      <c r="I34" s="854">
        <f t="shared" si="3"/>
        <v>0</v>
      </c>
      <c r="J34" s="626">
        <v>21.739130434782609</v>
      </c>
      <c r="K34" s="63">
        <f t="shared" si="0"/>
        <v>0</v>
      </c>
      <c r="L34" s="698">
        <f t="shared" si="1"/>
        <v>0</v>
      </c>
      <c r="M34" s="1107">
        <f>ROUNDDOWN(L34/1,0)</f>
        <v>0</v>
      </c>
      <c r="N34" s="1108"/>
      <c r="O34" s="1109"/>
      <c r="Q34" s="1096">
        <f t="shared" si="4"/>
        <v>0</v>
      </c>
      <c r="R34" s="1097"/>
      <c r="S34" s="1098"/>
      <c r="T34" s="397">
        <f>(Q34*1)+S34</f>
        <v>0</v>
      </c>
      <c r="U34" s="395">
        <f t="shared" si="2"/>
        <v>0</v>
      </c>
      <c r="V34" s="214" t="s">
        <v>308</v>
      </c>
    </row>
    <row r="35" spans="2:24" x14ac:dyDescent="0.25">
      <c r="B35" s="752"/>
      <c r="C35" s="615"/>
      <c r="D35" s="48"/>
      <c r="E35" s="85" t="s">
        <v>241</v>
      </c>
      <c r="F35" s="303" t="s">
        <v>97</v>
      </c>
      <c r="G35" s="602" t="s">
        <v>196</v>
      </c>
      <c r="H35" s="916"/>
      <c r="I35" s="854">
        <f t="shared" si="3"/>
        <v>0</v>
      </c>
      <c r="J35" s="626">
        <v>21.739130434782609</v>
      </c>
      <c r="K35" s="63">
        <f t="shared" si="0"/>
        <v>0</v>
      </c>
      <c r="L35" s="698">
        <f t="shared" si="1"/>
        <v>0</v>
      </c>
      <c r="M35" s="1107">
        <f>ROUNDDOWN(L35/1,0)</f>
        <v>0</v>
      </c>
      <c r="N35" s="1108"/>
      <c r="O35" s="1109"/>
      <c r="Q35" s="1096">
        <f t="shared" si="4"/>
        <v>0</v>
      </c>
      <c r="R35" s="1097"/>
      <c r="S35" s="1098"/>
      <c r="T35" s="397">
        <f>(Q35*1)+S35</f>
        <v>0</v>
      </c>
      <c r="U35" s="395">
        <f t="shared" si="2"/>
        <v>0</v>
      </c>
      <c r="V35" s="214" t="s">
        <v>308</v>
      </c>
    </row>
    <row r="36" spans="2:24" x14ac:dyDescent="0.2">
      <c r="B36" s="754"/>
      <c r="C36" s="617"/>
      <c r="D36" s="464"/>
      <c r="E36" s="460" t="s">
        <v>50</v>
      </c>
      <c r="F36" s="701"/>
      <c r="G36" s="628"/>
      <c r="H36" s="888"/>
      <c r="I36" s="857">
        <f t="shared" si="3"/>
        <v>0</v>
      </c>
      <c r="J36" s="697"/>
      <c r="K36" s="659"/>
      <c r="L36" s="700">
        <f t="shared" si="1"/>
        <v>0</v>
      </c>
      <c r="M36" s="497"/>
      <c r="N36" s="499"/>
      <c r="O36" s="498"/>
      <c r="Q36" s="917"/>
      <c r="R36" s="917"/>
      <c r="S36" s="917"/>
      <c r="T36" s="378"/>
      <c r="U36" s="424"/>
      <c r="V36" s="638"/>
    </row>
    <row r="37" spans="2:24" x14ac:dyDescent="0.2">
      <c r="B37" s="752"/>
      <c r="C37" s="615"/>
      <c r="D37" s="48"/>
      <c r="E37" s="85" t="s">
        <v>23</v>
      </c>
      <c r="F37" s="73" t="s">
        <v>83</v>
      </c>
      <c r="G37" s="602" t="s">
        <v>3</v>
      </c>
      <c r="H37" s="848">
        <v>3</v>
      </c>
      <c r="I37" s="854">
        <f t="shared" si="3"/>
        <v>0</v>
      </c>
      <c r="J37" s="581">
        <f>17/H37</f>
        <v>5.666666666666667</v>
      </c>
      <c r="K37" s="63">
        <f t="shared" si="0"/>
        <v>0</v>
      </c>
      <c r="L37" s="698">
        <f t="shared" si="1"/>
        <v>0</v>
      </c>
      <c r="M37" s="494">
        <f>ROUNDDOWN(L37/48,0)</f>
        <v>0</v>
      </c>
      <c r="N37" s="495" t="s">
        <v>190</v>
      </c>
      <c r="O37" s="496">
        <f>MOD(L37,48)</f>
        <v>0</v>
      </c>
      <c r="Q37" s="827">
        <f>M37</f>
        <v>0</v>
      </c>
      <c r="R37" s="785" t="s">
        <v>190</v>
      </c>
      <c r="S37" s="828">
        <f>O37</f>
        <v>0</v>
      </c>
      <c r="T37" s="397">
        <f>(Q37*48)+S37</f>
        <v>0</v>
      </c>
      <c r="U37" s="395">
        <f t="shared" si="2"/>
        <v>0</v>
      </c>
      <c r="V37" s="214" t="s">
        <v>3</v>
      </c>
    </row>
    <row r="38" spans="2:24" x14ac:dyDescent="0.2">
      <c r="B38" s="749"/>
      <c r="C38" s="619"/>
      <c r="D38" s="557"/>
      <c r="E38" s="568" t="s">
        <v>332</v>
      </c>
      <c r="F38" s="992" t="s">
        <v>397</v>
      </c>
      <c r="G38" s="579" t="s">
        <v>195</v>
      </c>
      <c r="H38" s="993"/>
      <c r="I38" s="854">
        <f t="shared" si="3"/>
        <v>0</v>
      </c>
      <c r="J38" s="581">
        <v>45</v>
      </c>
      <c r="K38" s="63">
        <f t="shared" si="0"/>
        <v>0</v>
      </c>
      <c r="L38" s="698">
        <f t="shared" si="1"/>
        <v>0</v>
      </c>
      <c r="M38" s="1107">
        <f>ROUNDDOWN(L38/1,0)</f>
        <v>0</v>
      </c>
      <c r="N38" s="1108"/>
      <c r="O38" s="1109"/>
      <c r="P38" s="124"/>
      <c r="Q38" s="1096">
        <f>M38</f>
        <v>0</v>
      </c>
      <c r="R38" s="1097"/>
      <c r="S38" s="1098"/>
      <c r="T38" s="397">
        <f>Q38</f>
        <v>0</v>
      </c>
      <c r="U38" s="395">
        <f t="shared" si="2"/>
        <v>0</v>
      </c>
      <c r="V38" s="536" t="s">
        <v>307</v>
      </c>
      <c r="W38" s="384"/>
      <c r="X38" s="124"/>
    </row>
    <row r="39" spans="2:24" x14ac:dyDescent="0.2">
      <c r="B39" s="752"/>
      <c r="C39" s="615"/>
      <c r="D39" s="48"/>
      <c r="E39" s="570" t="s">
        <v>354</v>
      </c>
      <c r="F39" s="73" t="s">
        <v>73</v>
      </c>
      <c r="G39" s="602" t="s">
        <v>195</v>
      </c>
      <c r="H39" s="848"/>
      <c r="I39" s="854">
        <f t="shared" si="3"/>
        <v>0</v>
      </c>
      <c r="J39" s="581">
        <v>90</v>
      </c>
      <c r="K39" s="63">
        <f t="shared" si="0"/>
        <v>0</v>
      </c>
      <c r="L39" s="698">
        <f t="shared" si="1"/>
        <v>0</v>
      </c>
      <c r="M39" s="1107">
        <f>ROUNDDOWN(L39/1,0)</f>
        <v>0</v>
      </c>
      <c r="N39" s="1108"/>
      <c r="O39" s="1109"/>
      <c r="Q39" s="1096">
        <f>M39</f>
        <v>0</v>
      </c>
      <c r="R39" s="1097"/>
      <c r="S39" s="1098"/>
      <c r="T39" s="397">
        <f t="shared" ref="T39:T40" si="5">Q39</f>
        <v>0</v>
      </c>
      <c r="U39" s="395">
        <f>T39</f>
        <v>0</v>
      </c>
      <c r="V39" s="536" t="s">
        <v>307</v>
      </c>
    </row>
    <row r="40" spans="2:24" x14ac:dyDescent="0.2">
      <c r="B40" s="755"/>
      <c r="C40" s="639"/>
      <c r="D40" s="607"/>
      <c r="E40" s="1004" t="s">
        <v>355</v>
      </c>
      <c r="F40" s="690" t="s">
        <v>77</v>
      </c>
      <c r="G40" s="640" t="s">
        <v>195</v>
      </c>
      <c r="H40" s="850"/>
      <c r="I40" s="881">
        <f t="shared" si="3"/>
        <v>0</v>
      </c>
      <c r="J40" s="641">
        <v>31.5</v>
      </c>
      <c r="K40" s="657">
        <f t="shared" si="0"/>
        <v>0</v>
      </c>
      <c r="L40" s="994">
        <f t="shared" si="1"/>
        <v>0</v>
      </c>
      <c r="M40" s="1110">
        <f>ROUNDDOWN(L40/1,0)</f>
        <v>0</v>
      </c>
      <c r="N40" s="1111"/>
      <c r="O40" s="1112"/>
      <c r="Q40" s="1102">
        <f>M40</f>
        <v>0</v>
      </c>
      <c r="R40" s="1103"/>
      <c r="S40" s="1104"/>
      <c r="T40" s="397">
        <f t="shared" si="5"/>
        <v>0</v>
      </c>
      <c r="U40" s="587">
        <f>T40</f>
        <v>0</v>
      </c>
      <c r="V40" s="537" t="s">
        <v>307</v>
      </c>
    </row>
    <row r="41" spans="2:24" x14ac:dyDescent="0.2">
      <c r="B41" s="1009" t="s">
        <v>408</v>
      </c>
      <c r="C41" s="1024"/>
      <c r="D41" s="473"/>
      <c r="E41" s="1025"/>
      <c r="F41" s="35"/>
      <c r="H41" s="1026"/>
      <c r="I41" s="1027"/>
      <c r="J41" s="1028"/>
      <c r="L41" s="702"/>
      <c r="M41" s="466"/>
      <c r="N41" s="466"/>
      <c r="O41" s="466"/>
      <c r="Q41" s="862"/>
      <c r="R41" s="862"/>
      <c r="S41" s="862"/>
      <c r="T41" s="124"/>
      <c r="U41" s="384"/>
      <c r="V41" s="124"/>
    </row>
    <row r="42" spans="2:24" x14ac:dyDescent="0.2">
      <c r="B42" s="473"/>
      <c r="C42" s="473"/>
      <c r="D42" s="473"/>
      <c r="E42" s="33"/>
      <c r="F42" s="35"/>
      <c r="H42" s="772"/>
      <c r="I42" s="475"/>
      <c r="J42" s="352"/>
    </row>
    <row r="43" spans="2:24" x14ac:dyDescent="0.2">
      <c r="B43" s="43" t="s">
        <v>42</v>
      </c>
      <c r="C43" s="43"/>
      <c r="D43" s="43"/>
      <c r="E43" s="50"/>
      <c r="F43" s="43"/>
      <c r="G43" s="50"/>
      <c r="H43" s="489"/>
      <c r="I43" s="47"/>
      <c r="J43" s="46"/>
      <c r="K43" s="77"/>
    </row>
    <row r="44" spans="2:24" x14ac:dyDescent="0.2">
      <c r="B44" s="43"/>
      <c r="C44" s="43"/>
      <c r="D44" s="43"/>
      <c r="E44" s="50"/>
      <c r="F44" s="43"/>
      <c r="G44" s="50"/>
      <c r="H44" s="489"/>
      <c r="I44" s="47"/>
      <c r="J44" s="46"/>
      <c r="K44" s="77"/>
    </row>
    <row r="45" spans="2:24" x14ac:dyDescent="0.2">
      <c r="B45" s="910"/>
      <c r="C45" s="910"/>
      <c r="D45" s="910"/>
      <c r="E45" s="869"/>
      <c r="F45" s="911"/>
      <c r="G45" s="912"/>
      <c r="H45" s="913"/>
      <c r="I45" s="914"/>
      <c r="J45" s="912"/>
      <c r="K45" s="915"/>
    </row>
    <row r="46" spans="2:24" x14ac:dyDescent="0.2">
      <c r="B46" s="910"/>
      <c r="C46" s="910"/>
      <c r="D46" s="910"/>
      <c r="E46" s="869"/>
      <c r="F46" s="911"/>
      <c r="G46" s="912"/>
      <c r="H46" s="913"/>
      <c r="I46" s="914"/>
      <c r="J46" s="912"/>
      <c r="K46" s="915"/>
    </row>
    <row r="47" spans="2:24" x14ac:dyDescent="0.2">
      <c r="B47" s="910"/>
      <c r="C47" s="910"/>
      <c r="D47" s="910"/>
      <c r="E47" s="869"/>
      <c r="F47" s="911"/>
      <c r="G47" s="912"/>
      <c r="H47" s="913"/>
      <c r="I47" s="914"/>
      <c r="J47" s="912"/>
      <c r="K47" s="915"/>
    </row>
    <row r="48" spans="2:24" x14ac:dyDescent="0.2">
      <c r="B48" s="232"/>
      <c r="C48" s="232"/>
      <c r="D48" s="232"/>
      <c r="E48" s="234"/>
      <c r="F48" s="235"/>
      <c r="G48" s="227"/>
      <c r="H48" s="490"/>
      <c r="I48" s="220"/>
      <c r="J48" s="236"/>
      <c r="K48" s="221"/>
    </row>
    <row r="49" spans="1:11" x14ac:dyDescent="0.2">
      <c r="A49" s="296"/>
      <c r="B49" s="274"/>
      <c r="C49" s="274"/>
      <c r="D49" s="274"/>
      <c r="E49" s="276">
        <v>0.4</v>
      </c>
      <c r="F49" s="277"/>
      <c r="G49" s="278">
        <v>1.1499999999999999</v>
      </c>
      <c r="H49" s="491"/>
      <c r="I49" s="220"/>
      <c r="J49" s="297"/>
      <c r="K49" s="221"/>
    </row>
    <row r="50" spans="1:11" x14ac:dyDescent="0.2">
      <c r="A50" s="296"/>
      <c r="B50" s="274"/>
      <c r="C50" s="274"/>
      <c r="D50" s="274"/>
      <c r="E50" s="276">
        <v>0.4</v>
      </c>
      <c r="F50" s="277"/>
      <c r="G50" s="278">
        <v>1.1499999999999999</v>
      </c>
      <c r="H50" s="491"/>
      <c r="I50" s="220"/>
      <c r="J50" s="297"/>
      <c r="K50" s="221"/>
    </row>
    <row r="51" spans="1:11" x14ac:dyDescent="0.2">
      <c r="A51" s="298"/>
      <c r="B51" s="299"/>
      <c r="C51" s="299"/>
      <c r="D51" s="299"/>
      <c r="E51" s="300"/>
      <c r="F51" s="301"/>
      <c r="G51" s="302"/>
      <c r="H51" s="491"/>
      <c r="I51" s="220"/>
      <c r="J51" s="297"/>
      <c r="K51" s="221"/>
    </row>
    <row r="52" spans="1:11" x14ac:dyDescent="0.2">
      <c r="B52" s="232"/>
      <c r="C52" s="232"/>
      <c r="D52" s="232"/>
      <c r="E52" s="234"/>
      <c r="F52" s="235"/>
      <c r="G52" s="227"/>
      <c r="H52" s="490"/>
      <c r="I52" s="220"/>
      <c r="J52" s="236"/>
      <c r="K52" s="221"/>
    </row>
    <row r="53" spans="1:11" x14ac:dyDescent="0.2">
      <c r="B53" s="232"/>
      <c r="C53" s="232"/>
      <c r="D53" s="232"/>
      <c r="E53" s="234"/>
      <c r="F53" s="235"/>
      <c r="G53" s="227"/>
      <c r="H53" s="490"/>
      <c r="I53" s="220"/>
      <c r="J53" s="236"/>
      <c r="K53" s="221"/>
    </row>
    <row r="54" spans="1:11" x14ac:dyDescent="0.2">
      <c r="B54" s="232"/>
      <c r="C54" s="232"/>
      <c r="D54" s="232"/>
      <c r="E54" s="234"/>
      <c r="F54" s="235"/>
      <c r="G54" s="227"/>
      <c r="H54" s="490"/>
      <c r="I54" s="220"/>
      <c r="J54" s="236"/>
      <c r="K54" s="221"/>
    </row>
    <row r="55" spans="1:11" x14ac:dyDescent="0.2">
      <c r="B55" s="267"/>
      <c r="C55" s="267"/>
      <c r="D55" s="267"/>
      <c r="E55" s="268"/>
      <c r="F55" s="269"/>
      <c r="G55" s="270"/>
      <c r="H55" s="492"/>
      <c r="I55" s="271"/>
      <c r="J55" s="270"/>
      <c r="K55" s="272"/>
    </row>
    <row r="56" spans="1:11" x14ac:dyDescent="0.2">
      <c r="B56" s="235"/>
      <c r="C56" s="235"/>
      <c r="D56" s="235"/>
      <c r="E56" s="226"/>
      <c r="F56" s="524"/>
      <c r="G56" s="227"/>
      <c r="H56" s="493"/>
      <c r="I56" s="228"/>
      <c r="J56" s="227"/>
      <c r="K56" s="221"/>
    </row>
    <row r="57" spans="1:11" x14ac:dyDescent="0.2">
      <c r="B57" s="235"/>
      <c r="C57" s="235"/>
      <c r="D57" s="235"/>
      <c r="E57" s="226"/>
      <c r="F57" s="524"/>
      <c r="G57" s="227"/>
      <c r="H57" s="493"/>
      <c r="I57" s="228"/>
      <c r="J57" s="227"/>
      <c r="K57" s="221"/>
    </row>
    <row r="58" spans="1:11" x14ac:dyDescent="0.2">
      <c r="B58" s="235"/>
      <c r="C58" s="235"/>
      <c r="D58" s="235"/>
      <c r="E58" s="226"/>
      <c r="F58" s="524"/>
      <c r="G58" s="227"/>
      <c r="H58" s="493"/>
      <c r="I58" s="228"/>
      <c r="J58" s="227"/>
      <c r="K58" s="221"/>
    </row>
    <row r="59" spans="1:11" x14ac:dyDescent="0.2">
      <c r="B59" s="235"/>
      <c r="C59" s="235"/>
      <c r="D59" s="235"/>
      <c r="E59" s="226"/>
      <c r="F59" s="524"/>
      <c r="G59" s="227"/>
      <c r="H59" s="493"/>
      <c r="I59" s="228"/>
      <c r="J59" s="227"/>
      <c r="K59" s="221"/>
    </row>
    <row r="60" spans="1:11" x14ac:dyDescent="0.2">
      <c r="B60" s="235"/>
      <c r="C60" s="235"/>
      <c r="D60" s="235"/>
      <c r="E60" s="226"/>
      <c r="F60" s="524"/>
      <c r="G60" s="227"/>
      <c r="H60" s="493"/>
      <c r="I60" s="228"/>
      <c r="J60" s="227"/>
      <c r="K60" s="221"/>
    </row>
    <row r="61" spans="1:11" x14ac:dyDescent="0.2">
      <c r="B61" s="235"/>
      <c r="C61" s="235"/>
      <c r="D61" s="235"/>
      <c r="E61" s="226"/>
      <c r="F61" s="524"/>
      <c r="G61" s="227"/>
      <c r="H61" s="493"/>
      <c r="I61" s="228"/>
      <c r="J61" s="227"/>
      <c r="K61" s="221"/>
    </row>
  </sheetData>
  <sheetProtection algorithmName="SHA-512" hashValue="Tb/xBiIESbxNFco52JOY/iwi2tZ5ljX0naLi44IqbyzCX0XZVAa9wePSmSzWlW/wIDLPaCgTl9fDLWixGQ51Xw==" saltValue="abp7qpemFy7kzXuu7pWbuQ==" spinCount="100000" sheet="1" insertRows="0"/>
  <protectedRanges>
    <protectedRange sqref="B1:D1" name="Bereich1_1_1_1_1_1_1_1_1"/>
    <protectedRange sqref="B2:D2 A1:A3" name="Bereich1_1_1_1_1_1_1_1"/>
    <protectedRange sqref="E1:K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4" name="Bereich1_1_1_1_1_1_1_1_3_1_2_1_1"/>
    <protectedRange sqref="L1:L3" name="Bereich1_1_1_1_1_1_1_1_5_1"/>
    <protectedRange sqref="L4" name="Bereich1_1_1_1_1_1_1_1_3_1_2_3"/>
    <protectedRange sqref="T4" name="Bereich1_1_1_1_1_1_1_1_3_1_2_4"/>
  </protectedRanges>
  <mergeCells count="64">
    <mergeCell ref="M38:O38"/>
    <mergeCell ref="Q38:S38"/>
    <mergeCell ref="U4:U5"/>
    <mergeCell ref="J4:J5"/>
    <mergeCell ref="H4:H5"/>
    <mergeCell ref="I4:I5"/>
    <mergeCell ref="T4:T5"/>
    <mergeCell ref="M8:O8"/>
    <mergeCell ref="Q8:S8"/>
    <mergeCell ref="M9:O9"/>
    <mergeCell ref="Q9:S9"/>
    <mergeCell ref="M10:O10"/>
    <mergeCell ref="Q10:S10"/>
    <mergeCell ref="M12:O12"/>
    <mergeCell ref="Q12:S12"/>
    <mergeCell ref="M13:O13"/>
    <mergeCell ref="B4:B5"/>
    <mergeCell ref="C4:C5"/>
    <mergeCell ref="D4:D5"/>
    <mergeCell ref="E4:E5"/>
    <mergeCell ref="F4:F5"/>
    <mergeCell ref="G4:G5"/>
    <mergeCell ref="K4:K5"/>
    <mergeCell ref="L4:L5"/>
    <mergeCell ref="M4:O4"/>
    <mergeCell ref="Q4:S4"/>
    <mergeCell ref="Q13:S13"/>
    <mergeCell ref="Q31:S31"/>
    <mergeCell ref="Q18:S18"/>
    <mergeCell ref="Q25:S25"/>
    <mergeCell ref="Q26:S26"/>
    <mergeCell ref="Q27:S27"/>
    <mergeCell ref="Q33:S33"/>
    <mergeCell ref="M15:O15"/>
    <mergeCell ref="M21:O21"/>
    <mergeCell ref="Q21:S21"/>
    <mergeCell ref="M22:O22"/>
    <mergeCell ref="Q22:S22"/>
    <mergeCell ref="Q15:S15"/>
    <mergeCell ref="M30:O30"/>
    <mergeCell ref="M25:O25"/>
    <mergeCell ref="M26:O26"/>
    <mergeCell ref="M27:O27"/>
    <mergeCell ref="M29:O29"/>
    <mergeCell ref="Q17:S17"/>
    <mergeCell ref="M17:O17"/>
    <mergeCell ref="M18:O18"/>
    <mergeCell ref="M19:O19"/>
    <mergeCell ref="V4:V5"/>
    <mergeCell ref="M40:O40"/>
    <mergeCell ref="M31:O31"/>
    <mergeCell ref="Q29:S29"/>
    <mergeCell ref="M23:O23"/>
    <mergeCell ref="Q23:S23"/>
    <mergeCell ref="Q30:S30"/>
    <mergeCell ref="Q19:S19"/>
    <mergeCell ref="Q35:S35"/>
    <mergeCell ref="Q39:S39"/>
    <mergeCell ref="Q40:S40"/>
    <mergeCell ref="M39:O39"/>
    <mergeCell ref="M35:O35"/>
    <mergeCell ref="M33:O33"/>
    <mergeCell ref="M34:O34"/>
    <mergeCell ref="Q34:S34"/>
  </mergeCells>
  <pageMargins left="0.25" right="0.25" top="0.75" bottom="0.75" header="0.3" footer="0.3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9B9D-02CA-45EB-BBFB-058B14B8B071}">
  <sheetPr>
    <pageSetUpPr fitToPage="1"/>
  </sheetPr>
  <dimension ref="A1:V40"/>
  <sheetViews>
    <sheetView topLeftCell="B3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9.28515625" style="36" customWidth="1"/>
    <col min="6" max="6" width="12.7109375" style="37" customWidth="1"/>
    <col min="7" max="7" width="12.7109375" style="31" customWidth="1"/>
    <col min="8" max="8" width="10.7109375" style="487" customWidth="1"/>
    <col min="9" max="9" width="10.7109375" style="28" customWidth="1"/>
    <col min="10" max="10" width="10.7109375" style="31" customWidth="1"/>
    <col min="11" max="11" width="10.7109375" style="30" customWidth="1"/>
    <col min="12" max="12" width="12.5703125" style="38" customWidth="1"/>
    <col min="13" max="13" width="8.85546875" style="124" bestFit="1" customWidth="1"/>
    <col min="14" max="14" width="2.140625" style="369" bestFit="1" customWidth="1"/>
    <col min="15" max="15" width="7.28515625" style="124" bestFit="1" customWidth="1"/>
    <col min="16" max="16" width="2.28515625" style="124" customWidth="1"/>
    <col min="17" max="17" width="8.85546875" style="124" bestFit="1" customWidth="1"/>
    <col min="18" max="18" width="2.140625" style="369" bestFit="1" customWidth="1"/>
    <col min="19" max="19" width="7.28515625" style="124" bestFit="1" customWidth="1"/>
    <col min="20" max="20" width="11.5703125" style="124" bestFit="1" customWidth="1"/>
    <col min="21" max="21" width="9" style="124" customWidth="1"/>
    <col min="22" max="22" width="11.42578125" style="3" customWidth="1"/>
    <col min="23" max="16384" width="11.42578125" style="3"/>
  </cols>
  <sheetData>
    <row r="1" spans="1:22" x14ac:dyDescent="0.25">
      <c r="A1" s="93"/>
      <c r="B1" s="92" t="s">
        <v>154</v>
      </c>
      <c r="C1" s="92"/>
      <c r="D1" s="92"/>
      <c r="E1" s="96"/>
      <c r="F1" s="97"/>
      <c r="G1" s="98"/>
      <c r="H1" s="771"/>
      <c r="I1" s="99"/>
      <c r="J1" s="98"/>
      <c r="K1" s="101"/>
      <c r="L1" s="102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771"/>
      <c r="I2" s="99"/>
      <c r="J2" s="98"/>
      <c r="K2" s="101"/>
      <c r="L2" s="102"/>
    </row>
    <row r="3" spans="1:22" ht="23.25" customHeight="1" x14ac:dyDescent="0.2">
      <c r="A3"/>
      <c r="B3" s="39" t="s">
        <v>175</v>
      </c>
      <c r="C3" s="39"/>
      <c r="D3" s="39"/>
    </row>
    <row r="4" spans="1:22" s="4" customFormat="1" ht="32.25" customHeight="1" x14ac:dyDescent="0.2">
      <c r="A4" s="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41" t="s">
        <v>193</v>
      </c>
      <c r="H4" s="1137" t="s">
        <v>198</v>
      </c>
      <c r="I4" s="1125" t="s">
        <v>186</v>
      </c>
      <c r="J4" s="1113" t="s">
        <v>194</v>
      </c>
      <c r="K4" s="1130" t="s">
        <v>32</v>
      </c>
      <c r="L4" s="1115" t="s">
        <v>189</v>
      </c>
      <c r="M4" s="1117" t="s">
        <v>193</v>
      </c>
      <c r="N4" s="1117"/>
      <c r="O4" s="1118"/>
      <c r="P4" s="139"/>
      <c r="Q4" s="1099" t="s">
        <v>199</v>
      </c>
      <c r="R4" s="1100"/>
      <c r="S4" s="1101"/>
      <c r="T4" s="1114" t="s">
        <v>32</v>
      </c>
      <c r="U4" s="1120" t="s">
        <v>197</v>
      </c>
      <c r="V4" s="1119" t="s">
        <v>359</v>
      </c>
    </row>
    <row r="5" spans="1:22" ht="15" customHeight="1" thickBot="1" x14ac:dyDescent="0.25">
      <c r="A5" s="80"/>
      <c r="B5" s="1121"/>
      <c r="C5" s="1122"/>
      <c r="D5" s="1121"/>
      <c r="E5" s="1113"/>
      <c r="F5" s="1123"/>
      <c r="G5" s="1142"/>
      <c r="H5" s="1137"/>
      <c r="I5" s="1126"/>
      <c r="J5" s="1113"/>
      <c r="K5" s="1130"/>
      <c r="L5" s="1115"/>
      <c r="M5" s="551" t="s">
        <v>192</v>
      </c>
      <c r="N5" s="549"/>
      <c r="O5" s="550" t="s">
        <v>191</v>
      </c>
      <c r="P5" s="383"/>
      <c r="Q5" s="390" t="s">
        <v>192</v>
      </c>
      <c r="R5" s="396" t="s">
        <v>190</v>
      </c>
      <c r="S5" s="391" t="s">
        <v>191</v>
      </c>
      <c r="T5" s="1114"/>
      <c r="U5" s="1120"/>
      <c r="V5" s="1119"/>
    </row>
    <row r="6" spans="1:22" ht="31.5" customHeight="1" thickTop="1" thickBot="1" x14ac:dyDescent="0.25">
      <c r="A6" s="81"/>
      <c r="B6" s="318"/>
      <c r="C6" s="518"/>
      <c r="D6" s="518"/>
      <c r="E6" s="518"/>
      <c r="H6" s="772"/>
      <c r="I6" s="437">
        <v>0</v>
      </c>
      <c r="J6" s="352"/>
      <c r="L6" s="30"/>
      <c r="U6" s="383"/>
    </row>
    <row r="7" spans="1:22" ht="16.5" thickTop="1" x14ac:dyDescent="0.2">
      <c r="A7" s="81"/>
      <c r="B7" s="919"/>
      <c r="C7" s="919"/>
      <c r="D7" s="919"/>
      <c r="E7" s="723" t="s">
        <v>295</v>
      </c>
      <c r="F7" s="724"/>
      <c r="G7" s="688"/>
      <c r="H7" s="921"/>
      <c r="I7" s="717"/>
      <c r="J7" s="688"/>
      <c r="K7" s="688"/>
      <c r="L7" s="688"/>
      <c r="M7" s="725"/>
      <c r="N7" s="726"/>
      <c r="O7" s="727"/>
      <c r="P7" s="722"/>
      <c r="Q7" s="927"/>
      <c r="R7" s="928"/>
      <c r="S7" s="929"/>
      <c r="T7" s="728"/>
      <c r="U7" s="597"/>
      <c r="V7" s="729"/>
    </row>
    <row r="8" spans="1:22" x14ac:dyDescent="0.2">
      <c r="A8" s="81"/>
      <c r="B8" s="749"/>
      <c r="C8" s="709"/>
      <c r="D8" s="709"/>
      <c r="E8" s="710" t="s">
        <v>296</v>
      </c>
      <c r="F8" s="710" t="s">
        <v>55</v>
      </c>
      <c r="G8" s="580" t="s">
        <v>7</v>
      </c>
      <c r="H8" s="846"/>
      <c r="I8" s="922">
        <f>$I$6</f>
        <v>0</v>
      </c>
      <c r="J8" s="580">
        <v>2</v>
      </c>
      <c r="K8" s="718">
        <f>I8/J8</f>
        <v>0</v>
      </c>
      <c r="L8" s="720">
        <f>ROUNDUP(K8,0)</f>
        <v>0</v>
      </c>
      <c r="M8" s="947">
        <f>ROUNDDOWN(L8/50,0)</f>
        <v>0</v>
      </c>
      <c r="N8" s="495" t="s">
        <v>190</v>
      </c>
      <c r="O8" s="496">
        <f>MOD(L8,50)</f>
        <v>0</v>
      </c>
      <c r="P8" s="322"/>
      <c r="Q8" s="953">
        <f>M8</f>
        <v>0</v>
      </c>
      <c r="R8" s="954" t="s">
        <v>190</v>
      </c>
      <c r="S8" s="955">
        <f>O8</f>
        <v>0</v>
      </c>
      <c r="T8" s="966">
        <f>(Q8*50)+S8</f>
        <v>0</v>
      </c>
      <c r="U8" s="761">
        <f>T8</f>
        <v>0</v>
      </c>
      <c r="V8" s="603" t="s">
        <v>409</v>
      </c>
    </row>
    <row r="9" spans="1:22" x14ac:dyDescent="0.2">
      <c r="A9" s="81"/>
      <c r="B9" s="749"/>
      <c r="C9" s="709"/>
      <c r="D9" s="709"/>
      <c r="E9" s="710" t="s">
        <v>297</v>
      </c>
      <c r="F9" s="710" t="s">
        <v>298</v>
      </c>
      <c r="G9" s="580" t="s">
        <v>7</v>
      </c>
      <c r="H9" s="846"/>
      <c r="I9" s="922">
        <f>$I$6</f>
        <v>0</v>
      </c>
      <c r="J9" s="580">
        <v>2</v>
      </c>
      <c r="K9" s="718">
        <f>I9/J9</f>
        <v>0</v>
      </c>
      <c r="L9" s="720">
        <f>ROUNDUP(K9,0)</f>
        <v>0</v>
      </c>
      <c r="M9" s="947">
        <f>ROUNDDOWN(L9/25,0)</f>
        <v>0</v>
      </c>
      <c r="N9" s="495" t="s">
        <v>190</v>
      </c>
      <c r="O9" s="496">
        <f>MOD(L9,25)</f>
        <v>0</v>
      </c>
      <c r="P9" s="322"/>
      <c r="Q9" s="953">
        <f>M9</f>
        <v>0</v>
      </c>
      <c r="R9" s="954" t="s">
        <v>190</v>
      </c>
      <c r="S9" s="955">
        <f>O9</f>
        <v>0</v>
      </c>
      <c r="T9" s="966">
        <f>(Q9*25)+S9</f>
        <v>0</v>
      </c>
      <c r="U9" s="761">
        <f>T9</f>
        <v>0</v>
      </c>
      <c r="V9" s="603" t="s">
        <v>409</v>
      </c>
    </row>
    <row r="10" spans="1:22" x14ac:dyDescent="0.2">
      <c r="A10" s="83"/>
      <c r="B10" s="754"/>
      <c r="C10" s="711"/>
      <c r="D10" s="711"/>
      <c r="E10" s="712" t="s">
        <v>255</v>
      </c>
      <c r="F10" s="713"/>
      <c r="G10" s="697"/>
      <c r="H10" s="849"/>
      <c r="I10" s="923"/>
      <c r="J10" s="697"/>
      <c r="K10" s="697"/>
      <c r="L10" s="697"/>
      <c r="M10" s="499"/>
      <c r="N10" s="499"/>
      <c r="O10" s="948"/>
      <c r="P10" s="322"/>
      <c r="Q10" s="956"/>
      <c r="R10" s="957"/>
      <c r="S10" s="958"/>
      <c r="T10" s="967"/>
      <c r="U10" s="762"/>
      <c r="V10" s="721"/>
    </row>
    <row r="11" spans="1:22" x14ac:dyDescent="0.2">
      <c r="A11" s="32"/>
      <c r="B11" s="749"/>
      <c r="C11" s="714"/>
      <c r="D11" s="714"/>
      <c r="E11" s="715" t="s">
        <v>384</v>
      </c>
      <c r="F11" s="715" t="s">
        <v>56</v>
      </c>
      <c r="G11" s="581" t="s">
        <v>195</v>
      </c>
      <c r="H11" s="848"/>
      <c r="I11" s="922">
        <f>$I$6</f>
        <v>0</v>
      </c>
      <c r="J11" s="581">
        <v>18</v>
      </c>
      <c r="K11" s="719">
        <f>I11/J11</f>
        <v>0</v>
      </c>
      <c r="L11" s="719">
        <f>ROUNDUP(K11,0)</f>
        <v>0</v>
      </c>
      <c r="M11" s="1152">
        <f>ROUNDDOWN(L11/1,0)</f>
        <v>0</v>
      </c>
      <c r="N11" s="1152"/>
      <c r="O11" s="1153"/>
      <c r="P11" s="322"/>
      <c r="Q11" s="1154">
        <f>M11</f>
        <v>0</v>
      </c>
      <c r="R11" s="1155"/>
      <c r="S11" s="1156"/>
      <c r="T11" s="968">
        <f>(Q11*1)+S11</f>
        <v>0</v>
      </c>
      <c r="U11" s="763">
        <f>T11</f>
        <v>0</v>
      </c>
      <c r="V11" s="603" t="s">
        <v>307</v>
      </c>
    </row>
    <row r="12" spans="1:22" x14ac:dyDescent="0.2">
      <c r="A12" s="81"/>
      <c r="B12" s="749"/>
      <c r="C12" s="714"/>
      <c r="D12" s="714"/>
      <c r="E12" s="715" t="s">
        <v>35</v>
      </c>
      <c r="F12" s="715" t="s">
        <v>113</v>
      </c>
      <c r="G12" s="581" t="s">
        <v>187</v>
      </c>
      <c r="H12" s="848">
        <v>150</v>
      </c>
      <c r="I12" s="922">
        <f>$I$6</f>
        <v>0</v>
      </c>
      <c r="J12" s="581">
        <f>1000/H12</f>
        <v>6.666666666666667</v>
      </c>
      <c r="K12" s="719">
        <f t="shared" ref="K12:K21" si="0">I12/J12</f>
        <v>0</v>
      </c>
      <c r="L12" s="719">
        <f t="shared" ref="L12:L21" si="1">ROUNDUP(K12,0)</f>
        <v>0</v>
      </c>
      <c r="M12" s="1152">
        <f>ROUNDDOWN(L12/1,0)</f>
        <v>0</v>
      </c>
      <c r="N12" s="1152"/>
      <c r="O12" s="1153"/>
      <c r="P12" s="322"/>
      <c r="Q12" s="1154">
        <f>M12</f>
        <v>0</v>
      </c>
      <c r="R12" s="1155"/>
      <c r="S12" s="1156"/>
      <c r="T12" s="968">
        <f t="shared" ref="T12:T20" si="2">(Q12*1)+S12</f>
        <v>0</v>
      </c>
      <c r="U12" s="763">
        <f>T12*1</f>
        <v>0</v>
      </c>
      <c r="V12" s="603" t="s">
        <v>257</v>
      </c>
    </row>
    <row r="13" spans="1:22" x14ac:dyDescent="0.2">
      <c r="A13" s="83"/>
      <c r="B13" s="749"/>
      <c r="C13" s="714"/>
      <c r="D13" s="714"/>
      <c r="E13" s="715" t="s">
        <v>34</v>
      </c>
      <c r="F13" s="715" t="s">
        <v>114</v>
      </c>
      <c r="G13" s="581" t="s">
        <v>187</v>
      </c>
      <c r="H13" s="848">
        <v>150</v>
      </c>
      <c r="I13" s="922">
        <f>$I$6</f>
        <v>0</v>
      </c>
      <c r="J13" s="581">
        <f>900/H13</f>
        <v>6</v>
      </c>
      <c r="K13" s="719">
        <f t="shared" si="0"/>
        <v>0</v>
      </c>
      <c r="L13" s="719">
        <f t="shared" si="1"/>
        <v>0</v>
      </c>
      <c r="M13" s="1152">
        <f>ROUNDDOWN(L13/1,0)</f>
        <v>0</v>
      </c>
      <c r="N13" s="1152"/>
      <c r="O13" s="1153"/>
      <c r="P13" s="322"/>
      <c r="Q13" s="1154">
        <f>M13</f>
        <v>0</v>
      </c>
      <c r="R13" s="1155"/>
      <c r="S13" s="1156"/>
      <c r="T13" s="968">
        <f t="shared" si="2"/>
        <v>0</v>
      </c>
      <c r="U13" s="763">
        <f>T13*1</f>
        <v>0</v>
      </c>
      <c r="V13" s="603" t="s">
        <v>257</v>
      </c>
    </row>
    <row r="14" spans="1:22" x14ac:dyDescent="0.2">
      <c r="A14" s="83"/>
      <c r="B14" s="754"/>
      <c r="C14" s="711"/>
      <c r="D14" s="711"/>
      <c r="E14" s="712" t="s">
        <v>254</v>
      </c>
      <c r="F14" s="713"/>
      <c r="G14" s="697"/>
      <c r="H14" s="849"/>
      <c r="I14" s="924"/>
      <c r="J14" s="697"/>
      <c r="K14" s="697"/>
      <c r="L14" s="697"/>
      <c r="M14" s="949"/>
      <c r="N14" s="499"/>
      <c r="O14" s="498"/>
      <c r="P14" s="322"/>
      <c r="Q14" s="959"/>
      <c r="R14" s="957"/>
      <c r="S14" s="960"/>
      <c r="T14" s="967"/>
      <c r="U14" s="762"/>
      <c r="V14" s="721"/>
    </row>
    <row r="15" spans="1:22" x14ac:dyDescent="0.2">
      <c r="A15" s="76"/>
      <c r="B15" s="749"/>
      <c r="C15" s="714"/>
      <c r="D15" s="714"/>
      <c r="E15" s="716" t="s">
        <v>383</v>
      </c>
      <c r="F15" s="715" t="s">
        <v>115</v>
      </c>
      <c r="G15" s="581" t="s">
        <v>212</v>
      </c>
      <c r="H15" s="848"/>
      <c r="I15" s="922">
        <f t="shared" ref="I15:I21" si="3">$I$6</f>
        <v>0</v>
      </c>
      <c r="J15" s="581">
        <f>1/33</f>
        <v>3.0303030303030304E-2</v>
      </c>
      <c r="K15" s="719">
        <f t="shared" si="0"/>
        <v>0</v>
      </c>
      <c r="L15" s="719">
        <f t="shared" si="1"/>
        <v>0</v>
      </c>
      <c r="M15" s="947">
        <f>ROUNDDOWN(L15/350,0)</f>
        <v>0</v>
      </c>
      <c r="N15" s="495" t="s">
        <v>190</v>
      </c>
      <c r="O15" s="496">
        <f>MOD(L15,350)</f>
        <v>0</v>
      </c>
      <c r="P15" s="322"/>
      <c r="Q15" s="961">
        <f t="shared" ref="Q15:Q21" si="4">M15</f>
        <v>0</v>
      </c>
      <c r="R15" s="806" t="s">
        <v>190</v>
      </c>
      <c r="S15" s="962">
        <f>O15</f>
        <v>0</v>
      </c>
      <c r="T15" s="968">
        <f>(Q15*350)+S15</f>
        <v>0</v>
      </c>
      <c r="U15" s="763">
        <f t="shared" ref="U15:U21" si="5">T15*1</f>
        <v>0</v>
      </c>
      <c r="V15" s="603" t="s">
        <v>258</v>
      </c>
    </row>
    <row r="16" spans="1:22" x14ac:dyDescent="0.2">
      <c r="A16" s="76"/>
      <c r="B16" s="749"/>
      <c r="C16" s="714"/>
      <c r="D16" s="714"/>
      <c r="E16" s="716" t="s">
        <v>210</v>
      </c>
      <c r="F16" s="715" t="s">
        <v>70</v>
      </c>
      <c r="G16" s="581" t="s">
        <v>187</v>
      </c>
      <c r="H16" s="848"/>
      <c r="I16" s="922">
        <f t="shared" si="3"/>
        <v>0</v>
      </c>
      <c r="J16" s="580">
        <f>700/20</f>
        <v>35</v>
      </c>
      <c r="K16" s="719">
        <f t="shared" si="0"/>
        <v>0</v>
      </c>
      <c r="L16" s="719">
        <f t="shared" si="1"/>
        <v>0</v>
      </c>
      <c r="M16" s="1152">
        <f>ROUNDDOWN(L16/1,0)</f>
        <v>0</v>
      </c>
      <c r="N16" s="1152"/>
      <c r="O16" s="1153"/>
      <c r="P16" s="322"/>
      <c r="Q16" s="1154">
        <f t="shared" si="4"/>
        <v>0</v>
      </c>
      <c r="R16" s="1155"/>
      <c r="S16" s="1156"/>
      <c r="T16" s="968">
        <f t="shared" si="2"/>
        <v>0</v>
      </c>
      <c r="U16" s="763">
        <f t="shared" si="5"/>
        <v>0</v>
      </c>
      <c r="V16" s="603" t="s">
        <v>257</v>
      </c>
    </row>
    <row r="17" spans="1:22" x14ac:dyDescent="0.2">
      <c r="A17" s="76"/>
      <c r="B17" s="749"/>
      <c r="C17" s="714"/>
      <c r="D17" s="714"/>
      <c r="E17" s="716" t="s">
        <v>210</v>
      </c>
      <c r="F17" s="715" t="s">
        <v>71</v>
      </c>
      <c r="G17" s="581" t="s">
        <v>187</v>
      </c>
      <c r="H17" s="848"/>
      <c r="I17" s="922">
        <f t="shared" si="3"/>
        <v>0</v>
      </c>
      <c r="J17" s="580">
        <f>350/20</f>
        <v>17.5</v>
      </c>
      <c r="K17" s="719">
        <f t="shared" si="0"/>
        <v>0</v>
      </c>
      <c r="L17" s="719">
        <f t="shared" si="1"/>
        <v>0</v>
      </c>
      <c r="M17" s="1152">
        <f>ROUNDDOWN(L17/1,0)</f>
        <v>0</v>
      </c>
      <c r="N17" s="1152"/>
      <c r="O17" s="1153"/>
      <c r="P17" s="322"/>
      <c r="Q17" s="1154">
        <f t="shared" si="4"/>
        <v>0</v>
      </c>
      <c r="R17" s="1155"/>
      <c r="S17" s="1156"/>
      <c r="T17" s="968">
        <f t="shared" si="2"/>
        <v>0</v>
      </c>
      <c r="U17" s="763">
        <f t="shared" si="5"/>
        <v>0</v>
      </c>
      <c r="V17" s="603" t="s">
        <v>257</v>
      </c>
    </row>
    <row r="18" spans="1:22" ht="17.25" customHeight="1" x14ac:dyDescent="0.2">
      <c r="A18" s="76"/>
      <c r="B18" s="749"/>
      <c r="C18" s="714"/>
      <c r="D18" s="714"/>
      <c r="E18" s="716" t="s">
        <v>210</v>
      </c>
      <c r="F18" s="715" t="s">
        <v>72</v>
      </c>
      <c r="G18" s="581" t="s">
        <v>3</v>
      </c>
      <c r="H18" s="848"/>
      <c r="I18" s="922">
        <f t="shared" si="3"/>
        <v>0</v>
      </c>
      <c r="J18" s="580">
        <f>20.5/20</f>
        <v>1.0249999999999999</v>
      </c>
      <c r="K18" s="719">
        <f t="shared" si="0"/>
        <v>0</v>
      </c>
      <c r="L18" s="719">
        <f t="shared" si="1"/>
        <v>0</v>
      </c>
      <c r="M18" s="947">
        <f>ROUNDDOWN(L18/48,0)</f>
        <v>0</v>
      </c>
      <c r="N18" s="495" t="s">
        <v>190</v>
      </c>
      <c r="O18" s="496">
        <f>MOD(L18,48)</f>
        <v>0</v>
      </c>
      <c r="P18" s="322"/>
      <c r="Q18" s="961">
        <f t="shared" si="4"/>
        <v>0</v>
      </c>
      <c r="R18" s="806" t="s">
        <v>190</v>
      </c>
      <c r="S18" s="962">
        <f>O18</f>
        <v>0</v>
      </c>
      <c r="T18" s="968">
        <f>(Q18*48)+S18</f>
        <v>0</v>
      </c>
      <c r="U18" s="763">
        <f t="shared" si="5"/>
        <v>0</v>
      </c>
      <c r="V18" s="603" t="s">
        <v>3</v>
      </c>
    </row>
    <row r="19" spans="1:22" x14ac:dyDescent="0.2">
      <c r="A19" s="76"/>
      <c r="B19" s="749"/>
      <c r="C19" s="714"/>
      <c r="D19" s="714"/>
      <c r="E19" s="715" t="s">
        <v>256</v>
      </c>
      <c r="F19" s="715" t="s">
        <v>70</v>
      </c>
      <c r="G19" s="581" t="s">
        <v>187</v>
      </c>
      <c r="H19" s="848">
        <v>10</v>
      </c>
      <c r="I19" s="922">
        <f t="shared" si="3"/>
        <v>0</v>
      </c>
      <c r="J19" s="580">
        <f>700/H19</f>
        <v>70</v>
      </c>
      <c r="K19" s="719">
        <f t="shared" si="0"/>
        <v>0</v>
      </c>
      <c r="L19" s="719">
        <f t="shared" si="1"/>
        <v>0</v>
      </c>
      <c r="M19" s="1152">
        <f>ROUNDDOWN(L19/1,0)</f>
        <v>0</v>
      </c>
      <c r="N19" s="1152"/>
      <c r="O19" s="1153"/>
      <c r="P19" s="322"/>
      <c r="Q19" s="1154">
        <f t="shared" si="4"/>
        <v>0</v>
      </c>
      <c r="R19" s="1155"/>
      <c r="S19" s="1156"/>
      <c r="T19" s="968">
        <f t="shared" si="2"/>
        <v>0</v>
      </c>
      <c r="U19" s="763">
        <f t="shared" si="5"/>
        <v>0</v>
      </c>
      <c r="V19" s="603" t="s">
        <v>257</v>
      </c>
    </row>
    <row r="20" spans="1:22" x14ac:dyDescent="0.2">
      <c r="A20" s="76"/>
      <c r="B20" s="749"/>
      <c r="C20" s="714"/>
      <c r="D20" s="714"/>
      <c r="E20" s="715" t="s">
        <v>256</v>
      </c>
      <c r="F20" s="715" t="s">
        <v>71</v>
      </c>
      <c r="G20" s="581" t="s">
        <v>187</v>
      </c>
      <c r="H20" s="848">
        <v>10</v>
      </c>
      <c r="I20" s="922">
        <f t="shared" si="3"/>
        <v>0</v>
      </c>
      <c r="J20" s="580">
        <f>350/H20</f>
        <v>35</v>
      </c>
      <c r="K20" s="719">
        <f t="shared" si="0"/>
        <v>0</v>
      </c>
      <c r="L20" s="719">
        <f t="shared" si="1"/>
        <v>0</v>
      </c>
      <c r="M20" s="1152">
        <f>ROUNDDOWN(L20/1,0)</f>
        <v>0</v>
      </c>
      <c r="N20" s="1152"/>
      <c r="O20" s="1153"/>
      <c r="P20" s="322"/>
      <c r="Q20" s="1154">
        <f t="shared" si="4"/>
        <v>0</v>
      </c>
      <c r="R20" s="1155"/>
      <c r="S20" s="1156"/>
      <c r="T20" s="968">
        <f t="shared" si="2"/>
        <v>0</v>
      </c>
      <c r="U20" s="763">
        <f t="shared" si="5"/>
        <v>0</v>
      </c>
      <c r="V20" s="603" t="s">
        <v>257</v>
      </c>
    </row>
    <row r="21" spans="1:22" x14ac:dyDescent="0.2">
      <c r="A21" s="76"/>
      <c r="B21" s="751"/>
      <c r="C21" s="704"/>
      <c r="D21" s="704"/>
      <c r="E21" s="730" t="s">
        <v>256</v>
      </c>
      <c r="F21" s="730" t="s">
        <v>72</v>
      </c>
      <c r="G21" s="705" t="s">
        <v>3</v>
      </c>
      <c r="H21" s="925">
        <v>10</v>
      </c>
      <c r="I21" s="926">
        <f t="shared" si="3"/>
        <v>0</v>
      </c>
      <c r="J21" s="600">
        <f>20.5/H21</f>
        <v>2.0499999999999998</v>
      </c>
      <c r="K21" s="706">
        <f t="shared" si="0"/>
        <v>0</v>
      </c>
      <c r="L21" s="706">
        <f t="shared" si="1"/>
        <v>0</v>
      </c>
      <c r="M21" s="950">
        <f>ROUNDDOWN(L21/48,0)</f>
        <v>0</v>
      </c>
      <c r="N21" s="951" t="s">
        <v>190</v>
      </c>
      <c r="O21" s="952">
        <f>MOD(L21,48)</f>
        <v>0</v>
      </c>
      <c r="P21" s="731"/>
      <c r="Q21" s="963">
        <f t="shared" si="4"/>
        <v>0</v>
      </c>
      <c r="R21" s="964" t="s">
        <v>190</v>
      </c>
      <c r="S21" s="965">
        <f>O21</f>
        <v>0</v>
      </c>
      <c r="T21" s="969">
        <f>(Q21*48)+S21</f>
        <v>0</v>
      </c>
      <c r="U21" s="732">
        <f t="shared" si="5"/>
        <v>0</v>
      </c>
      <c r="V21" s="641" t="s">
        <v>3</v>
      </c>
    </row>
    <row r="22" spans="1:22" x14ac:dyDescent="0.2">
      <c r="A22" s="76"/>
      <c r="B22" s="232"/>
      <c r="C22" s="232"/>
      <c r="D22" s="232"/>
      <c r="E22" s="226"/>
      <c r="F22" s="235"/>
      <c r="G22" s="227"/>
      <c r="H22" s="490"/>
      <c r="I22" s="220"/>
      <c r="J22" s="236"/>
      <c r="L22" s="30"/>
      <c r="M22" s="466"/>
      <c r="O22" s="503"/>
      <c r="P22" s="379"/>
      <c r="Q22" s="466"/>
      <c r="S22" s="503"/>
      <c r="U22" s="384"/>
    </row>
    <row r="23" spans="1:22" x14ac:dyDescent="0.2">
      <c r="A23" s="76"/>
      <c r="B23" s="43" t="s">
        <v>42</v>
      </c>
      <c r="C23" s="43"/>
      <c r="D23" s="43"/>
      <c r="E23" s="50"/>
      <c r="F23" s="43"/>
      <c r="G23" s="50"/>
      <c r="H23" s="489"/>
      <c r="I23" s="47"/>
      <c r="J23" s="46"/>
      <c r="K23" s="915"/>
      <c r="L23" s="915"/>
      <c r="M23" s="1091"/>
      <c r="N23" s="1091"/>
      <c r="O23" s="1091"/>
      <c r="Q23" s="1091"/>
      <c r="R23" s="1091"/>
      <c r="S23" s="1091"/>
      <c r="U23" s="384"/>
    </row>
    <row r="24" spans="1:22" x14ac:dyDescent="0.2">
      <c r="A24" s="76"/>
      <c r="B24" s="43"/>
      <c r="C24" s="43"/>
      <c r="D24" s="43"/>
      <c r="E24" s="50"/>
      <c r="F24" s="43"/>
      <c r="G24" s="50"/>
      <c r="H24" s="489"/>
      <c r="I24" s="47"/>
      <c r="J24" s="46"/>
      <c r="K24" s="915"/>
      <c r="L24" s="915"/>
      <c r="M24" s="1091"/>
      <c r="N24" s="1091"/>
      <c r="O24" s="1091"/>
      <c r="Q24" s="1091"/>
      <c r="R24" s="1091"/>
      <c r="S24" s="1091"/>
      <c r="U24" s="384"/>
    </row>
    <row r="25" spans="1:22" x14ac:dyDescent="0.2">
      <c r="A25" s="76"/>
      <c r="B25" s="43"/>
      <c r="C25" s="43"/>
      <c r="D25" s="43"/>
      <c r="E25" s="50"/>
      <c r="F25" s="43"/>
      <c r="G25" s="50"/>
      <c r="H25" s="489"/>
      <c r="I25" s="47"/>
      <c r="J25" s="46"/>
      <c r="K25" s="915"/>
      <c r="L25" s="915"/>
      <c r="M25" s="466"/>
      <c r="O25" s="503"/>
      <c r="Q25" s="466"/>
      <c r="S25" s="504"/>
      <c r="U25" s="384"/>
    </row>
    <row r="26" spans="1:22" x14ac:dyDescent="0.2">
      <c r="A26" s="76"/>
      <c r="B26" s="43"/>
      <c r="C26" s="43"/>
      <c r="D26" s="43"/>
      <c r="E26" s="874"/>
      <c r="F26" s="870"/>
      <c r="G26" s="871"/>
      <c r="H26" s="920"/>
      <c r="I26" s="50"/>
      <c r="J26" s="871"/>
      <c r="K26" s="915"/>
      <c r="L26" s="915"/>
      <c r="M26" s="1091"/>
      <c r="N26" s="1091"/>
      <c r="O26" s="1091"/>
      <c r="Q26" s="1091"/>
      <c r="R26" s="1091"/>
      <c r="S26" s="1091"/>
      <c r="U26" s="384"/>
    </row>
    <row r="27" spans="1:22" x14ac:dyDescent="0.2">
      <c r="A27" s="76"/>
      <c r="B27" s="43"/>
      <c r="C27" s="43"/>
      <c r="D27" s="43"/>
      <c r="E27" s="874"/>
      <c r="F27" s="870"/>
      <c r="G27" s="871"/>
      <c r="H27" s="920"/>
      <c r="I27" s="50"/>
      <c r="J27" s="871"/>
      <c r="K27" s="915"/>
      <c r="L27" s="915"/>
      <c r="U27" s="384"/>
    </row>
    <row r="28" spans="1:22" x14ac:dyDescent="0.2">
      <c r="A28" s="76"/>
      <c r="B28" s="232"/>
      <c r="C28" s="232"/>
      <c r="D28" s="232"/>
      <c r="E28" s="249"/>
      <c r="F28" s="250"/>
      <c r="G28" s="227"/>
      <c r="H28" s="773"/>
      <c r="I28" s="220"/>
      <c r="J28" s="236"/>
      <c r="L28" s="30"/>
      <c r="M28" s="466"/>
      <c r="O28" s="503"/>
      <c r="Q28" s="466"/>
      <c r="S28" s="503"/>
      <c r="U28" s="384"/>
    </row>
    <row r="29" spans="1:22" x14ac:dyDescent="0.2">
      <c r="A29" s="76"/>
      <c r="B29" s="232"/>
      <c r="C29" s="232"/>
      <c r="D29" s="232"/>
      <c r="E29" s="225"/>
      <c r="F29" s="235"/>
      <c r="G29" s="227"/>
      <c r="H29" s="490"/>
      <c r="I29" s="220"/>
      <c r="J29" s="236"/>
      <c r="K29" s="480"/>
      <c r="L29" s="3"/>
      <c r="M29" s="466"/>
      <c r="O29" s="503"/>
      <c r="Q29" s="466"/>
      <c r="S29" s="503"/>
      <c r="U29" s="384"/>
    </row>
    <row r="30" spans="1:22" x14ac:dyDescent="0.2">
      <c r="A30" s="76"/>
      <c r="B30" s="232"/>
      <c r="C30" s="232"/>
      <c r="D30" s="232"/>
      <c r="E30" s="234"/>
      <c r="F30" s="235"/>
      <c r="G30" s="227"/>
      <c r="H30" s="490"/>
      <c r="I30" s="220"/>
      <c r="J30" s="236"/>
      <c r="K30" s="480"/>
      <c r="L30" s="3"/>
      <c r="U30" s="384"/>
    </row>
    <row r="31" spans="1:22" x14ac:dyDescent="0.2">
      <c r="A31" s="19"/>
      <c r="B31" s="232"/>
      <c r="C31" s="232"/>
      <c r="D31" s="232"/>
      <c r="E31" s="234"/>
      <c r="F31" s="235"/>
      <c r="G31" s="227"/>
      <c r="H31" s="490"/>
      <c r="I31" s="220"/>
      <c r="J31" s="236"/>
      <c r="K31" s="480"/>
      <c r="L31" s="3"/>
    </row>
    <row r="32" spans="1:22" x14ac:dyDescent="0.2">
      <c r="A32" s="19"/>
      <c r="B32" s="232"/>
      <c r="C32" s="232"/>
      <c r="D32" s="232"/>
      <c r="E32" s="234"/>
      <c r="F32" s="235"/>
      <c r="G32" s="227"/>
      <c r="H32" s="490"/>
      <c r="I32" s="220"/>
      <c r="J32" s="236"/>
      <c r="K32" s="13"/>
      <c r="L32" s="3"/>
    </row>
    <row r="33" spans="1:12" x14ac:dyDescent="0.2">
      <c r="A33" s="19"/>
      <c r="B33" s="232"/>
      <c r="C33" s="232"/>
      <c r="D33" s="232"/>
      <c r="E33" s="249"/>
      <c r="F33" s="235"/>
      <c r="G33" s="227"/>
      <c r="H33" s="490"/>
      <c r="I33" s="220"/>
      <c r="J33" s="236"/>
      <c r="K33" s="13"/>
      <c r="L33" s="3"/>
    </row>
    <row r="34" spans="1:12" x14ac:dyDescent="0.2">
      <c r="B34" s="243"/>
      <c r="C34" s="243"/>
      <c r="D34" s="243"/>
      <c r="E34" s="244"/>
      <c r="F34" s="245"/>
      <c r="G34" s="246"/>
      <c r="H34" s="774"/>
      <c r="I34" s="219"/>
      <c r="J34" s="246"/>
      <c r="K34" s="221"/>
      <c r="L34" s="221"/>
    </row>
    <row r="35" spans="1:12" x14ac:dyDescent="0.2">
      <c r="B35" s="16"/>
      <c r="C35" s="16"/>
      <c r="D35" s="16"/>
      <c r="E35" s="8"/>
      <c r="F35" s="2"/>
      <c r="G35" s="1"/>
      <c r="H35" s="775"/>
      <c r="I35" s="4"/>
      <c r="J35" s="1"/>
      <c r="K35" s="221"/>
      <c r="L35" s="221"/>
    </row>
    <row r="36" spans="1:12" x14ac:dyDescent="0.2">
      <c r="K36" s="221"/>
      <c r="L36" s="221"/>
    </row>
    <row r="37" spans="1:12" x14ac:dyDescent="0.2">
      <c r="K37" s="221"/>
      <c r="L37" s="221"/>
    </row>
    <row r="38" spans="1:12" x14ac:dyDescent="0.2">
      <c r="K38" s="221"/>
      <c r="L38" s="221"/>
    </row>
    <row r="39" spans="1:12" x14ac:dyDescent="0.2">
      <c r="K39" s="221"/>
      <c r="L39" s="221"/>
    </row>
    <row r="40" spans="1:12" x14ac:dyDescent="0.2">
      <c r="K40" s="13"/>
      <c r="L40" s="3"/>
    </row>
  </sheetData>
  <sheetProtection algorithmName="SHA-512" hashValue="Q82HTkP89V2Z013wmPH1ZdLUipQ1lR7BsC7S3j/aayFDzWtoTSypY4F9g23U9YjngtF07ZMfKWfmTWLiZW9IaA==" saltValue="YS6MCnQgwkbRhIHrjEjzXw==" spinCount="100000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1:L3" name="Bereich1_1_1_1_1_1_1_1_5_2"/>
    <protectedRange sqref="K4" name="Bereich1_1_1_1_1_1_1_1_3_1_2_2_2"/>
    <protectedRange sqref="L4" name="Bereich1_1_1_1_1_1_1_1_3_1_2_5_1"/>
    <protectedRange sqref="T4" name="Bereich1_1_1_1_1_1_1_1_3_1_2_6_1"/>
  </protectedRanges>
  <mergeCells count="36">
    <mergeCell ref="M19:O19"/>
    <mergeCell ref="Q16:S16"/>
    <mergeCell ref="Q19:S19"/>
    <mergeCell ref="Q4:S4"/>
    <mergeCell ref="M24:O24"/>
    <mergeCell ref="Q24:S24"/>
    <mergeCell ref="M26:O26"/>
    <mergeCell ref="Q26:S26"/>
    <mergeCell ref="M20:O20"/>
    <mergeCell ref="Q20:S20"/>
    <mergeCell ref="M23:O23"/>
    <mergeCell ref="Q23:S23"/>
    <mergeCell ref="B4:B5"/>
    <mergeCell ref="C4:C5"/>
    <mergeCell ref="D4:D5"/>
    <mergeCell ref="E4:E5"/>
    <mergeCell ref="F4:F5"/>
    <mergeCell ref="V4:V5"/>
    <mergeCell ref="U4:U5"/>
    <mergeCell ref="M11:O11"/>
    <mergeCell ref="Q11:S11"/>
    <mergeCell ref="M12:O12"/>
    <mergeCell ref="T4:T5"/>
    <mergeCell ref="Q12:S12"/>
    <mergeCell ref="G4:G5"/>
    <mergeCell ref="H4:H5"/>
    <mergeCell ref="I4:I5"/>
    <mergeCell ref="M17:O17"/>
    <mergeCell ref="Q17:S17"/>
    <mergeCell ref="M16:O16"/>
    <mergeCell ref="J4:J5"/>
    <mergeCell ref="K4:K5"/>
    <mergeCell ref="L4:L5"/>
    <mergeCell ref="M4:O4"/>
    <mergeCell ref="M13:O13"/>
    <mergeCell ref="Q13:S13"/>
  </mergeCells>
  <pageMargins left="0.25" right="0.25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A30B-66D8-4E73-95A6-68C47CC0787C}">
  <sheetPr>
    <pageSetUpPr fitToPage="1"/>
  </sheetPr>
  <dimension ref="A1:V42"/>
  <sheetViews>
    <sheetView topLeftCell="B1" workbookViewId="0">
      <selection activeCell="H6" sqref="H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6.5703125" style="36" customWidth="1"/>
    <col min="6" max="6" width="9.28515625" style="37" customWidth="1"/>
    <col min="7" max="7" width="12.5703125" style="31" customWidth="1"/>
    <col min="8" max="8" width="12" style="28" bestFit="1" customWidth="1"/>
    <col min="9" max="9" width="10.28515625" style="28" bestFit="1" customWidth="1"/>
    <col min="10" max="10" width="10.7109375" style="1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10.7109375" style="525" customWidth="1"/>
    <col min="22" max="16384" width="11.42578125" style="3"/>
  </cols>
  <sheetData>
    <row r="1" spans="1:22" x14ac:dyDescent="0.25">
      <c r="A1" s="93"/>
      <c r="B1" s="92" t="s">
        <v>154</v>
      </c>
      <c r="C1" s="92"/>
      <c r="D1" s="92"/>
      <c r="E1" s="96"/>
      <c r="F1" s="97"/>
      <c r="G1" s="98"/>
      <c r="H1" s="99"/>
      <c r="I1" s="99"/>
      <c r="K1" s="101"/>
      <c r="L1" s="103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K2" s="101"/>
      <c r="L2" s="103"/>
    </row>
    <row r="3" spans="1:22" ht="23.25" x14ac:dyDescent="0.2">
      <c r="A3"/>
      <c r="B3" s="84" t="s">
        <v>177</v>
      </c>
      <c r="C3" s="84"/>
      <c r="D3" s="84"/>
    </row>
    <row r="4" spans="1:22" s="4" customFormat="1" ht="31.5" customHeight="1" x14ac:dyDescent="0.2">
      <c r="A4" s="6"/>
      <c r="B4" s="1159" t="s">
        <v>182</v>
      </c>
      <c r="C4" s="1161" t="s">
        <v>180</v>
      </c>
      <c r="D4" s="1159" t="s">
        <v>181</v>
      </c>
      <c r="E4" s="1141" t="s">
        <v>0</v>
      </c>
      <c r="F4" s="1166" t="s">
        <v>1</v>
      </c>
      <c r="G4" s="1164" t="s">
        <v>193</v>
      </c>
      <c r="H4" s="1126" t="s">
        <v>225</v>
      </c>
      <c r="I4" s="1143" t="s">
        <v>186</v>
      </c>
      <c r="J4" s="1141" t="s">
        <v>194</v>
      </c>
      <c r="K4" s="1114" t="s">
        <v>32</v>
      </c>
      <c r="L4" s="1115" t="s">
        <v>189</v>
      </c>
      <c r="M4" s="1117" t="s">
        <v>193</v>
      </c>
      <c r="N4" s="1117"/>
      <c r="O4" s="1117"/>
      <c r="P4" s="596"/>
      <c r="Q4" s="1168" t="s">
        <v>199</v>
      </c>
      <c r="R4" s="1100"/>
      <c r="S4" s="1101"/>
      <c r="T4" s="1114" t="s">
        <v>32</v>
      </c>
      <c r="U4" s="1158" t="s">
        <v>197</v>
      </c>
      <c r="V4" s="1157" t="s">
        <v>302</v>
      </c>
    </row>
    <row r="5" spans="1:22" ht="12.75" customHeight="1" thickBot="1" x14ac:dyDescent="0.25">
      <c r="A5" s="81"/>
      <c r="B5" s="1160"/>
      <c r="C5" s="1162"/>
      <c r="D5" s="1160"/>
      <c r="E5" s="1142"/>
      <c r="F5" s="1167"/>
      <c r="G5" s="1165"/>
      <c r="H5" s="1163"/>
      <c r="I5" s="1144"/>
      <c r="J5" s="1142"/>
      <c r="K5" s="1114"/>
      <c r="L5" s="1115"/>
      <c r="M5" s="551" t="s">
        <v>192</v>
      </c>
      <c r="N5" s="549"/>
      <c r="O5" s="734" t="s">
        <v>191</v>
      </c>
      <c r="P5" s="737"/>
      <c r="Q5" s="736" t="s">
        <v>192</v>
      </c>
      <c r="R5" s="396" t="s">
        <v>190</v>
      </c>
      <c r="S5" s="391" t="s">
        <v>191</v>
      </c>
      <c r="T5" s="1114"/>
      <c r="U5" s="1158"/>
      <c r="V5" s="1157"/>
    </row>
    <row r="6" spans="1:22" ht="27.75" customHeight="1" thickTop="1" thickBot="1" x14ac:dyDescent="0.25">
      <c r="A6" s="81"/>
      <c r="B6" s="481"/>
      <c r="C6" s="482"/>
      <c r="D6" s="483"/>
      <c r="E6" s="484"/>
      <c r="F6" s="481"/>
      <c r="G6" s="485"/>
      <c r="H6" s="941">
        <v>24</v>
      </c>
      <c r="I6" s="930">
        <v>0</v>
      </c>
      <c r="J6" s="485"/>
      <c r="K6" s="740"/>
      <c r="L6" s="741"/>
      <c r="M6" s="136"/>
      <c r="N6" s="138"/>
      <c r="O6" s="738"/>
      <c r="P6" s="138"/>
      <c r="Q6" s="137"/>
      <c r="R6" s="385"/>
      <c r="S6" s="137"/>
      <c r="T6" s="742"/>
      <c r="U6" s="743"/>
    </row>
    <row r="7" spans="1:22" ht="16.5" thickTop="1" x14ac:dyDescent="0.2">
      <c r="A7" s="34"/>
      <c r="B7" s="757"/>
      <c r="C7" s="644"/>
      <c r="D7" s="644"/>
      <c r="E7" s="646" t="s">
        <v>53</v>
      </c>
      <c r="F7" s="647"/>
      <c r="G7" s="648"/>
      <c r="H7" s="516"/>
      <c r="I7" s="516"/>
      <c r="J7" s="359"/>
      <c r="K7" s="650"/>
      <c r="L7" s="651"/>
      <c r="M7" s="553"/>
      <c r="N7" s="411"/>
      <c r="O7" s="554"/>
      <c r="P7" s="378"/>
      <c r="Q7" s="553"/>
      <c r="R7" s="411"/>
      <c r="S7" s="553"/>
      <c r="T7" s="414"/>
      <c r="U7" s="764"/>
      <c r="V7" s="765"/>
    </row>
    <row r="8" spans="1:22" x14ac:dyDescent="0.2">
      <c r="A8" s="83"/>
      <c r="B8" s="752"/>
      <c r="C8" s="208"/>
      <c r="D8" s="48"/>
      <c r="E8" s="477" t="s">
        <v>217</v>
      </c>
      <c r="F8" s="73" t="s">
        <v>221</v>
      </c>
      <c r="G8" s="87" t="s">
        <v>212</v>
      </c>
      <c r="H8" s="931">
        <f>H6</f>
        <v>24</v>
      </c>
      <c r="I8" s="876">
        <f>I6</f>
        <v>0</v>
      </c>
      <c r="J8" s="478">
        <f>IF(H8=11.5,1/50, IF(H8=24,1/100))</f>
        <v>0.01</v>
      </c>
      <c r="K8" s="79">
        <f>I8/J8</f>
        <v>0</v>
      </c>
      <c r="L8" s="698">
        <f t="shared" ref="L8:L22" si="0">ROUNDUP(K8,0)</f>
        <v>0</v>
      </c>
      <c r="M8" s="533">
        <f>ROUNDDOWN(L8/312,0)</f>
        <v>0</v>
      </c>
      <c r="N8" s="371" t="s">
        <v>190</v>
      </c>
      <c r="O8" s="735">
        <f>MOD(L8,312)</f>
        <v>0</v>
      </c>
      <c r="P8" s="378"/>
      <c r="Q8" s="890">
        <f t="shared" ref="Q8:Q17" si="1">M8</f>
        <v>0</v>
      </c>
      <c r="R8" s="160" t="s">
        <v>190</v>
      </c>
      <c r="S8" s="842">
        <f t="shared" ref="S8:S13" si="2">O8</f>
        <v>0</v>
      </c>
      <c r="T8" s="479">
        <f>(Q8*312)+S8</f>
        <v>0</v>
      </c>
      <c r="U8" s="933">
        <f t="shared" ref="U8:U13" si="3">T8</f>
        <v>0</v>
      </c>
      <c r="V8" s="739" t="s">
        <v>258</v>
      </c>
    </row>
    <row r="9" spans="1:22" x14ac:dyDescent="0.2">
      <c r="A9" s="32"/>
      <c r="B9" s="752"/>
      <c r="C9" s="208"/>
      <c r="D9" s="48"/>
      <c r="E9" s="472" t="s">
        <v>218</v>
      </c>
      <c r="F9" s="73" t="s">
        <v>222</v>
      </c>
      <c r="G9" s="87" t="s">
        <v>212</v>
      </c>
      <c r="H9" s="931">
        <f>H6</f>
        <v>24</v>
      </c>
      <c r="I9" s="876">
        <f>I6</f>
        <v>0</v>
      </c>
      <c r="J9" s="478">
        <f>IF(H9=11.5,1/33, IF(H9=24,1/66))</f>
        <v>1.5151515151515152E-2</v>
      </c>
      <c r="K9" s="79">
        <f t="shared" ref="K9:K22" si="4">I9/J9</f>
        <v>0</v>
      </c>
      <c r="L9" s="698">
        <f t="shared" si="0"/>
        <v>0</v>
      </c>
      <c r="M9" s="533">
        <f>ROUNDDOWN(L9/168,0)</f>
        <v>0</v>
      </c>
      <c r="N9" s="371" t="s">
        <v>190</v>
      </c>
      <c r="O9" s="735">
        <f>MOD(L9,168)</f>
        <v>0</v>
      </c>
      <c r="P9" s="378"/>
      <c r="Q9" s="890">
        <f t="shared" si="1"/>
        <v>0</v>
      </c>
      <c r="R9" s="160" t="s">
        <v>190</v>
      </c>
      <c r="S9" s="842">
        <f t="shared" si="2"/>
        <v>0</v>
      </c>
      <c r="T9" s="479">
        <f>(Q9*168)+S9</f>
        <v>0</v>
      </c>
      <c r="U9" s="933">
        <f t="shared" si="3"/>
        <v>0</v>
      </c>
      <c r="V9" s="739" t="s">
        <v>258</v>
      </c>
    </row>
    <row r="10" spans="1:22" x14ac:dyDescent="0.2">
      <c r="A10" s="32"/>
      <c r="B10" s="752"/>
      <c r="C10" s="208"/>
      <c r="D10" s="48"/>
      <c r="E10" s="477" t="s">
        <v>388</v>
      </c>
      <c r="F10" s="73" t="s">
        <v>389</v>
      </c>
      <c r="G10" s="87" t="s">
        <v>212</v>
      </c>
      <c r="H10" s="931">
        <f>H6</f>
        <v>24</v>
      </c>
      <c r="I10" s="876">
        <f>I6</f>
        <v>0</v>
      </c>
      <c r="J10" s="478">
        <f>IF(H10=11.5,1/33, IF(H10=24,1/66))</f>
        <v>1.5151515151515152E-2</v>
      </c>
      <c r="K10" s="79">
        <f t="shared" si="4"/>
        <v>0</v>
      </c>
      <c r="L10" s="698">
        <f t="shared" si="0"/>
        <v>0</v>
      </c>
      <c r="M10" s="533">
        <f>ROUNDDOWN(L10/212,0)</f>
        <v>0</v>
      </c>
      <c r="N10" s="371"/>
      <c r="O10" s="735">
        <f>MOD(L10,212)</f>
        <v>0</v>
      </c>
      <c r="P10" s="378"/>
      <c r="Q10" s="890">
        <f t="shared" si="1"/>
        <v>0</v>
      </c>
      <c r="R10" s="160" t="s">
        <v>190</v>
      </c>
      <c r="S10" s="842">
        <f t="shared" si="2"/>
        <v>0</v>
      </c>
      <c r="T10" s="479">
        <f>(Q10*212)+S10</f>
        <v>0</v>
      </c>
      <c r="U10" s="933">
        <f t="shared" si="3"/>
        <v>0</v>
      </c>
      <c r="V10" s="739" t="s">
        <v>258</v>
      </c>
    </row>
    <row r="11" spans="1:22" x14ac:dyDescent="0.2">
      <c r="A11" s="32"/>
      <c r="B11" s="752"/>
      <c r="C11" s="208"/>
      <c r="D11" s="48"/>
      <c r="E11" s="477" t="s">
        <v>394</v>
      </c>
      <c r="F11" s="73" t="s">
        <v>395</v>
      </c>
      <c r="G11" s="87" t="s">
        <v>212</v>
      </c>
      <c r="H11" s="931">
        <f>H6</f>
        <v>24</v>
      </c>
      <c r="I11" s="876">
        <f>I6</f>
        <v>0</v>
      </c>
      <c r="J11" s="478">
        <f>IF(H11=17.5,1/33, IF(H11=24,1/44))</f>
        <v>2.2727272727272728E-2</v>
      </c>
      <c r="K11" s="79">
        <f t="shared" si="4"/>
        <v>0</v>
      </c>
      <c r="L11" s="698">
        <f t="shared" si="0"/>
        <v>0</v>
      </c>
      <c r="M11" s="533">
        <f>ROUNDDOWN(L11/128,0)</f>
        <v>0</v>
      </c>
      <c r="N11" s="371"/>
      <c r="O11" s="735">
        <f>MOD(L11,128)</f>
        <v>0</v>
      </c>
      <c r="P11" s="378"/>
      <c r="Q11" s="890">
        <f t="shared" si="1"/>
        <v>0</v>
      </c>
      <c r="R11" s="160" t="s">
        <v>190</v>
      </c>
      <c r="S11" s="842">
        <f t="shared" si="2"/>
        <v>0</v>
      </c>
      <c r="T11" s="479">
        <f>(Q11*128)+S11</f>
        <v>0</v>
      </c>
      <c r="U11" s="933">
        <f t="shared" si="3"/>
        <v>0</v>
      </c>
      <c r="V11" s="739" t="s">
        <v>258</v>
      </c>
    </row>
    <row r="12" spans="1:22" ht="15.75" customHeight="1" x14ac:dyDescent="0.2">
      <c r="A12" s="81"/>
      <c r="B12" s="752"/>
      <c r="C12" s="208"/>
      <c r="D12" s="48"/>
      <c r="E12" s="472" t="s">
        <v>219</v>
      </c>
      <c r="F12" s="73" t="s">
        <v>26</v>
      </c>
      <c r="G12" s="87" t="s">
        <v>212</v>
      </c>
      <c r="H12" s="931">
        <f>H6</f>
        <v>24</v>
      </c>
      <c r="I12" s="876">
        <f>I6</f>
        <v>0</v>
      </c>
      <c r="J12" s="478">
        <f>IF(H12=11.5,1/50, IF(H12=24,1/100))</f>
        <v>0.01</v>
      </c>
      <c r="K12" s="79">
        <f t="shared" si="4"/>
        <v>0</v>
      </c>
      <c r="L12" s="698">
        <f t="shared" si="0"/>
        <v>0</v>
      </c>
      <c r="M12" s="533">
        <f>ROUNDDOWN(L12/336,0)</f>
        <v>0</v>
      </c>
      <c r="N12" s="371" t="s">
        <v>190</v>
      </c>
      <c r="O12" s="735">
        <f>MOD(L12,336)</f>
        <v>0</v>
      </c>
      <c r="P12" s="378"/>
      <c r="Q12" s="890">
        <f t="shared" si="1"/>
        <v>0</v>
      </c>
      <c r="R12" s="160" t="s">
        <v>190</v>
      </c>
      <c r="S12" s="842">
        <f t="shared" si="2"/>
        <v>0</v>
      </c>
      <c r="T12" s="479">
        <f>(Q12*336)+S12</f>
        <v>0</v>
      </c>
      <c r="U12" s="933">
        <f t="shared" si="3"/>
        <v>0</v>
      </c>
      <c r="V12" s="739" t="s">
        <v>258</v>
      </c>
    </row>
    <row r="13" spans="1:22" ht="17.850000000000001" customHeight="1" x14ac:dyDescent="0.2">
      <c r="A13" s="83"/>
      <c r="B13" s="752"/>
      <c r="C13" s="208"/>
      <c r="D13" s="970"/>
      <c r="E13" s="477" t="s">
        <v>220</v>
      </c>
      <c r="F13" s="207" t="s">
        <v>117</v>
      </c>
      <c r="G13" s="87" t="s">
        <v>212</v>
      </c>
      <c r="H13" s="931">
        <f>H6</f>
        <v>24</v>
      </c>
      <c r="I13" s="876">
        <f>I6</f>
        <v>0</v>
      </c>
      <c r="J13" s="478">
        <f>IF(H13=11.5,1/33, IF(H13=24,1/66))</f>
        <v>1.5151515151515152E-2</v>
      </c>
      <c r="K13" s="79">
        <f t="shared" si="4"/>
        <v>0</v>
      </c>
      <c r="L13" s="698">
        <f t="shared" si="0"/>
        <v>0</v>
      </c>
      <c r="M13" s="533">
        <f>ROUNDDOWN(L13/224,0)</f>
        <v>0</v>
      </c>
      <c r="N13" s="371" t="s">
        <v>190</v>
      </c>
      <c r="O13" s="735">
        <f>MOD(L13,224)</f>
        <v>0</v>
      </c>
      <c r="P13" s="378"/>
      <c r="Q13" s="890">
        <f>M13</f>
        <v>0</v>
      </c>
      <c r="R13" s="160" t="s">
        <v>190</v>
      </c>
      <c r="S13" s="842">
        <f t="shared" si="2"/>
        <v>0</v>
      </c>
      <c r="T13" s="479">
        <f>(Q13*224)+S13</f>
        <v>0</v>
      </c>
      <c r="U13" s="933">
        <f t="shared" si="3"/>
        <v>0</v>
      </c>
      <c r="V13" s="739" t="s">
        <v>258</v>
      </c>
    </row>
    <row r="14" spans="1:22" x14ac:dyDescent="0.2">
      <c r="A14" s="76"/>
      <c r="B14" s="752"/>
      <c r="C14" s="208"/>
      <c r="D14" s="970"/>
      <c r="E14" s="472" t="s">
        <v>391</v>
      </c>
      <c r="F14" s="971" t="s">
        <v>223</v>
      </c>
      <c r="G14" s="87" t="s">
        <v>187</v>
      </c>
      <c r="H14" s="931">
        <f>H6</f>
        <v>24</v>
      </c>
      <c r="I14" s="876">
        <f>I6</f>
        <v>0</v>
      </c>
      <c r="J14" s="151">
        <f>IF(H14=11.5,500/30, IF(H14=24,500/70))</f>
        <v>7.1428571428571432</v>
      </c>
      <c r="K14" s="79">
        <f t="shared" si="4"/>
        <v>0</v>
      </c>
      <c r="L14" s="698">
        <f t="shared" si="0"/>
        <v>0</v>
      </c>
      <c r="M14" s="1108">
        <f>ROUNDDOWN(L14/1,0)</f>
        <v>0</v>
      </c>
      <c r="N14" s="1108"/>
      <c r="O14" s="1108"/>
      <c r="P14" s="378"/>
      <c r="Q14" s="1128">
        <f t="shared" si="1"/>
        <v>0</v>
      </c>
      <c r="R14" s="1128"/>
      <c r="S14" s="1129"/>
      <c r="T14" s="479">
        <f>(Q14*1)+S14</f>
        <v>0</v>
      </c>
      <c r="U14" s="933">
        <f t="shared" ref="U14:U22" si="5">T14</f>
        <v>0</v>
      </c>
      <c r="V14" s="733" t="s">
        <v>257</v>
      </c>
    </row>
    <row r="15" spans="1:22" x14ac:dyDescent="0.2">
      <c r="A15" s="76"/>
      <c r="B15" s="752"/>
      <c r="C15" s="208"/>
      <c r="D15" s="970"/>
      <c r="E15" s="472" t="s">
        <v>391</v>
      </c>
      <c r="F15" s="971" t="s">
        <v>224</v>
      </c>
      <c r="G15" s="87" t="s">
        <v>187</v>
      </c>
      <c r="H15" s="931">
        <f>H6</f>
        <v>24</v>
      </c>
      <c r="I15" s="876">
        <f>I6</f>
        <v>0</v>
      </c>
      <c r="J15" s="151">
        <f>IF(H15=11.5,250/30, IF(H15=24,250/70))</f>
        <v>3.5714285714285716</v>
      </c>
      <c r="K15" s="79">
        <f t="shared" si="4"/>
        <v>0</v>
      </c>
      <c r="L15" s="698">
        <f t="shared" si="0"/>
        <v>0</v>
      </c>
      <c r="M15" s="1108">
        <f>ROUNDDOWN(L15/1,0)</f>
        <v>0</v>
      </c>
      <c r="N15" s="1108"/>
      <c r="O15" s="1108"/>
      <c r="P15" s="378"/>
      <c r="Q15" s="1128">
        <f t="shared" si="1"/>
        <v>0</v>
      </c>
      <c r="R15" s="1128"/>
      <c r="S15" s="1129"/>
      <c r="T15" s="479">
        <f>(Q15*1)+S15</f>
        <v>0</v>
      </c>
      <c r="U15" s="933">
        <f t="shared" si="5"/>
        <v>0</v>
      </c>
      <c r="V15" s="733" t="s">
        <v>257</v>
      </c>
    </row>
    <row r="16" spans="1:22" x14ac:dyDescent="0.2">
      <c r="A16" s="76"/>
      <c r="B16" s="752"/>
      <c r="C16" s="208"/>
      <c r="D16" s="970"/>
      <c r="E16" s="973" t="s">
        <v>391</v>
      </c>
      <c r="F16" s="303" t="s">
        <v>390</v>
      </c>
      <c r="G16" s="87" t="s">
        <v>3</v>
      </c>
      <c r="H16" s="931">
        <f>H6</f>
        <v>24</v>
      </c>
      <c r="I16" s="876">
        <f>I6</f>
        <v>0</v>
      </c>
      <c r="J16" s="151">
        <f>IF(H16=11.5,12.5/30, IF(H16=24,12.5/70))</f>
        <v>0.17857142857142858</v>
      </c>
      <c r="K16" s="79">
        <f t="shared" si="4"/>
        <v>0</v>
      </c>
      <c r="L16" s="985">
        <f t="shared" si="0"/>
        <v>0</v>
      </c>
      <c r="M16" s="425">
        <f>ROUNDDOWN(L16/48,0)</f>
        <v>0</v>
      </c>
      <c r="N16" s="371" t="s">
        <v>190</v>
      </c>
      <c r="O16" s="426">
        <f>MOD(L16,48)</f>
        <v>0</v>
      </c>
      <c r="P16" s="377"/>
      <c r="Q16" s="890">
        <f>M16</f>
        <v>0</v>
      </c>
      <c r="R16" s="160" t="s">
        <v>190</v>
      </c>
      <c r="S16" s="842">
        <f>O16</f>
        <v>0</v>
      </c>
      <c r="T16" s="479">
        <f>(Q16*48)+S16</f>
        <v>0</v>
      </c>
      <c r="U16" s="933">
        <f t="shared" si="5"/>
        <v>0</v>
      </c>
      <c r="V16" s="536" t="s">
        <v>3</v>
      </c>
    </row>
    <row r="17" spans="1:22" ht="15.75" customHeight="1" x14ac:dyDescent="0.2">
      <c r="A17" s="32"/>
      <c r="B17" s="752"/>
      <c r="C17" s="208"/>
      <c r="D17" s="970"/>
      <c r="E17" s="972" t="s">
        <v>392</v>
      </c>
      <c r="F17" s="977" t="s">
        <v>223</v>
      </c>
      <c r="G17" s="87" t="s">
        <v>187</v>
      </c>
      <c r="H17" s="979">
        <f>H6</f>
        <v>24</v>
      </c>
      <c r="I17" s="981">
        <f>I6</f>
        <v>0</v>
      </c>
      <c r="J17" s="983">
        <f>IF(H17=11.5,500/20, IF(H17=24,500/55))</f>
        <v>9.0909090909090917</v>
      </c>
      <c r="K17" s="79">
        <f t="shared" si="4"/>
        <v>0</v>
      </c>
      <c r="L17" s="985">
        <f t="shared" si="0"/>
        <v>0</v>
      </c>
      <c r="M17" s="1107">
        <f>ROUNDDOWN(L17/1,0)</f>
        <v>0</v>
      </c>
      <c r="N17" s="1108"/>
      <c r="O17" s="1109"/>
      <c r="P17" s="124"/>
      <c r="Q17" s="1127">
        <f t="shared" si="1"/>
        <v>0</v>
      </c>
      <c r="R17" s="1128"/>
      <c r="S17" s="1128"/>
      <c r="T17" s="505">
        <f>(Q17*1)+S17</f>
        <v>0</v>
      </c>
      <c r="U17" s="763">
        <f t="shared" si="5"/>
        <v>0</v>
      </c>
      <c r="V17" s="536" t="s">
        <v>257</v>
      </c>
    </row>
    <row r="18" spans="1:22" ht="15.75" customHeight="1" x14ac:dyDescent="0.2">
      <c r="A18" s="32"/>
      <c r="B18" s="752"/>
      <c r="C18" s="208"/>
      <c r="D18" s="970"/>
      <c r="E18" s="972" t="s">
        <v>392</v>
      </c>
      <c r="F18" s="977" t="s">
        <v>224</v>
      </c>
      <c r="G18" s="87" t="s">
        <v>187</v>
      </c>
      <c r="H18" s="979">
        <f>H6</f>
        <v>24</v>
      </c>
      <c r="I18" s="981">
        <f>I6</f>
        <v>0</v>
      </c>
      <c r="J18" s="983">
        <f>IF(H18=11.5,250/20, IF(H18=24,250/55))</f>
        <v>4.5454545454545459</v>
      </c>
      <c r="K18" s="79">
        <f t="shared" si="4"/>
        <v>0</v>
      </c>
      <c r="L18" s="985">
        <f t="shared" si="0"/>
        <v>0</v>
      </c>
      <c r="M18" s="1107">
        <f>ROUNDDOWN(L18/1,0)</f>
        <v>0</v>
      </c>
      <c r="N18" s="1108"/>
      <c r="O18" s="1109"/>
      <c r="P18" s="124"/>
      <c r="Q18" s="1127">
        <f>M18</f>
        <v>0</v>
      </c>
      <c r="R18" s="1128"/>
      <c r="S18" s="1128"/>
      <c r="T18" s="505">
        <f>(Q18*1)+S18</f>
        <v>0</v>
      </c>
      <c r="U18" s="763">
        <f t="shared" si="5"/>
        <v>0</v>
      </c>
      <c r="V18" s="536" t="s">
        <v>257</v>
      </c>
    </row>
    <row r="19" spans="1:22" ht="15.75" customHeight="1" x14ac:dyDescent="0.2">
      <c r="A19" s="32"/>
      <c r="B19" s="752"/>
      <c r="C19" s="208"/>
      <c r="D19" s="970"/>
      <c r="E19" s="972" t="s">
        <v>392</v>
      </c>
      <c r="F19" s="977" t="s">
        <v>390</v>
      </c>
      <c r="G19" s="87" t="s">
        <v>3</v>
      </c>
      <c r="H19" s="979">
        <f>H6</f>
        <v>24</v>
      </c>
      <c r="I19" s="981">
        <f>I6</f>
        <v>0</v>
      </c>
      <c r="J19" s="983">
        <f>IF(H19=11.5,12.5/20, IF(H19=24,12.5/55))</f>
        <v>0.22727272727272727</v>
      </c>
      <c r="K19" s="79">
        <f t="shared" si="4"/>
        <v>0</v>
      </c>
      <c r="L19" s="985">
        <f t="shared" si="0"/>
        <v>0</v>
      </c>
      <c r="M19" s="425">
        <f>ROUNDDOWN(L19/48,0)</f>
        <v>0</v>
      </c>
      <c r="N19" s="371" t="s">
        <v>190</v>
      </c>
      <c r="O19" s="426">
        <f>MOD(L19,48)</f>
        <v>0</v>
      </c>
      <c r="P19" s="124"/>
      <c r="Q19" s="839">
        <f>M19</f>
        <v>0</v>
      </c>
      <c r="R19" s="160" t="s">
        <v>190</v>
      </c>
      <c r="S19" s="974">
        <f>O19</f>
        <v>0</v>
      </c>
      <c r="T19" s="505">
        <f>(Q19*48)+S19</f>
        <v>0</v>
      </c>
      <c r="U19" s="763">
        <f t="shared" si="5"/>
        <v>0</v>
      </c>
      <c r="V19" s="536" t="s">
        <v>3</v>
      </c>
    </row>
    <row r="20" spans="1:22" ht="15.75" customHeight="1" x14ac:dyDescent="0.2">
      <c r="A20" s="32"/>
      <c r="B20" s="752"/>
      <c r="C20" s="208"/>
      <c r="D20" s="970"/>
      <c r="E20" s="973" t="s">
        <v>393</v>
      </c>
      <c r="F20" s="977" t="s">
        <v>223</v>
      </c>
      <c r="G20" s="87" t="s">
        <v>187</v>
      </c>
      <c r="H20" s="979">
        <f>H6</f>
        <v>24</v>
      </c>
      <c r="I20" s="981">
        <f>I6</f>
        <v>0</v>
      </c>
      <c r="J20" s="983">
        <f>IF(H20=17.5,500/30, IF(H20=24,500/50))</f>
        <v>10</v>
      </c>
      <c r="K20" s="79">
        <f t="shared" si="4"/>
        <v>0</v>
      </c>
      <c r="L20" s="985">
        <f t="shared" si="0"/>
        <v>0</v>
      </c>
      <c r="M20" s="1107">
        <f>ROUNDDOWN(L20/1,0)</f>
        <v>0</v>
      </c>
      <c r="N20" s="1108"/>
      <c r="O20" s="1109"/>
      <c r="P20" s="124"/>
      <c r="Q20" s="1127">
        <f>M20</f>
        <v>0</v>
      </c>
      <c r="R20" s="1128"/>
      <c r="S20" s="1128"/>
      <c r="T20" s="505">
        <f>(Q20*1)+S20</f>
        <v>0</v>
      </c>
      <c r="U20" s="763">
        <f t="shared" si="5"/>
        <v>0</v>
      </c>
      <c r="V20" s="536" t="s">
        <v>257</v>
      </c>
    </row>
    <row r="21" spans="1:22" ht="15.75" customHeight="1" x14ac:dyDescent="0.2">
      <c r="A21" s="32"/>
      <c r="B21" s="752"/>
      <c r="C21" s="208"/>
      <c r="D21" s="970"/>
      <c r="E21" s="973" t="s">
        <v>393</v>
      </c>
      <c r="F21" s="977" t="s">
        <v>224</v>
      </c>
      <c r="G21" s="87" t="s">
        <v>187</v>
      </c>
      <c r="H21" s="979">
        <f>H6</f>
        <v>24</v>
      </c>
      <c r="I21" s="981">
        <f>I6</f>
        <v>0</v>
      </c>
      <c r="J21" s="983">
        <f>IF(H21=17.5,250/30, IF(H21=24,250/50))</f>
        <v>5</v>
      </c>
      <c r="K21" s="79">
        <f t="shared" si="4"/>
        <v>0</v>
      </c>
      <c r="L21" s="985">
        <f t="shared" si="0"/>
        <v>0</v>
      </c>
      <c r="M21" s="1107">
        <f>ROUNDDOWN(L21/1,0)</f>
        <v>0</v>
      </c>
      <c r="N21" s="1108"/>
      <c r="O21" s="1109"/>
      <c r="P21" s="124"/>
      <c r="Q21" s="1127">
        <f>M21</f>
        <v>0</v>
      </c>
      <c r="R21" s="1128"/>
      <c r="S21" s="1128"/>
      <c r="T21" s="505">
        <f>(Q21*1)+S21</f>
        <v>0</v>
      </c>
      <c r="U21" s="763">
        <f t="shared" si="5"/>
        <v>0</v>
      </c>
      <c r="V21" s="536" t="s">
        <v>257</v>
      </c>
    </row>
    <row r="22" spans="1:22" ht="15.75" customHeight="1" x14ac:dyDescent="0.2">
      <c r="A22" s="81"/>
      <c r="B22" s="755"/>
      <c r="C22" s="608"/>
      <c r="D22" s="607"/>
      <c r="E22" s="975" t="s">
        <v>393</v>
      </c>
      <c r="F22" s="978" t="s">
        <v>390</v>
      </c>
      <c r="G22" s="691" t="s">
        <v>3</v>
      </c>
      <c r="H22" s="980">
        <f>H6</f>
        <v>24</v>
      </c>
      <c r="I22" s="982">
        <f>I6</f>
        <v>0</v>
      </c>
      <c r="J22" s="984">
        <f>IF(H22=17.5,12.5/30, IF(H22=24,12.5/50))</f>
        <v>0.25</v>
      </c>
      <c r="K22" s="642">
        <f t="shared" si="4"/>
        <v>0</v>
      </c>
      <c r="L22" s="986">
        <f t="shared" si="0"/>
        <v>0</v>
      </c>
      <c r="M22" s="528">
        <f>ROUNDDOWN(L22/48,0)</f>
        <v>0</v>
      </c>
      <c r="N22" s="394" t="s">
        <v>190</v>
      </c>
      <c r="O22" s="427">
        <f>MOD(L22,48)</f>
        <v>0</v>
      </c>
      <c r="P22" s="124"/>
      <c r="Q22" s="843">
        <f>M22</f>
        <v>0</v>
      </c>
      <c r="R22" s="844" t="s">
        <v>190</v>
      </c>
      <c r="S22" s="976">
        <f>O22</f>
        <v>0</v>
      </c>
      <c r="T22" s="987">
        <f>(Q22*48)+S22</f>
        <v>0</v>
      </c>
      <c r="U22" s="988">
        <f t="shared" si="5"/>
        <v>0</v>
      </c>
      <c r="V22" s="537" t="s">
        <v>3</v>
      </c>
    </row>
    <row r="23" spans="1:22" x14ac:dyDescent="0.2">
      <c r="A23" s="76"/>
      <c r="B23" s="473"/>
      <c r="C23" s="473"/>
      <c r="D23" s="473"/>
      <c r="E23" s="474"/>
      <c r="F23" s="16"/>
      <c r="H23" s="475"/>
      <c r="I23" s="353"/>
      <c r="J23" s="389"/>
      <c r="L23" s="702"/>
      <c r="M23" s="1091"/>
      <c r="N23" s="1091"/>
      <c r="O23" s="1091"/>
      <c r="P23" s="124"/>
      <c r="Q23" s="1092"/>
      <c r="R23" s="1092"/>
      <c r="S23" s="1092"/>
      <c r="T23" s="124"/>
      <c r="U23" s="526"/>
    </row>
    <row r="24" spans="1:22" x14ac:dyDescent="0.2">
      <c r="B24" s="43" t="s">
        <v>42</v>
      </c>
      <c r="C24" s="43"/>
      <c r="D24" s="43"/>
      <c r="E24" s="50"/>
      <c r="F24" s="43"/>
      <c r="G24" s="50"/>
      <c r="H24" s="46"/>
      <c r="I24" s="47"/>
      <c r="J24" s="389"/>
      <c r="L24" s="702"/>
      <c r="M24" s="1091"/>
      <c r="N24" s="1091"/>
      <c r="O24" s="1091"/>
      <c r="P24" s="379"/>
      <c r="Q24" s="1092"/>
      <c r="R24" s="1092"/>
      <c r="S24" s="1092"/>
      <c r="T24" s="124"/>
      <c r="U24" s="526"/>
    </row>
    <row r="25" spans="1:22" x14ac:dyDescent="0.2">
      <c r="B25" s="43"/>
      <c r="C25" s="43"/>
      <c r="D25" s="43"/>
      <c r="E25" s="50"/>
      <c r="F25" s="43"/>
      <c r="G25" s="50"/>
      <c r="H25" s="46"/>
      <c r="I25" s="47"/>
      <c r="J25" s="389"/>
      <c r="L25" s="702"/>
      <c r="M25" s="1091"/>
      <c r="N25" s="1091"/>
      <c r="O25" s="1091"/>
      <c r="P25" s="124"/>
      <c r="Q25" s="1092"/>
      <c r="R25" s="1092"/>
      <c r="S25" s="1092"/>
      <c r="T25" s="124"/>
      <c r="U25" s="526"/>
    </row>
    <row r="26" spans="1:22" x14ac:dyDescent="0.2">
      <c r="B26" s="43"/>
      <c r="C26" s="43"/>
      <c r="D26" s="43"/>
      <c r="E26" s="50"/>
      <c r="F26" s="43"/>
      <c r="G26" s="50"/>
      <c r="H26" s="46"/>
      <c r="I26" s="47"/>
      <c r="J26" s="389"/>
      <c r="L26" s="702"/>
      <c r="M26" s="1091"/>
      <c r="N26" s="1091"/>
      <c r="O26" s="1091"/>
      <c r="P26" s="124"/>
      <c r="Q26" s="1092"/>
      <c r="R26" s="1092"/>
      <c r="S26" s="1092"/>
      <c r="T26" s="124"/>
      <c r="U26" s="526"/>
    </row>
    <row r="27" spans="1:22" ht="15.75" customHeight="1" x14ac:dyDescent="0.2">
      <c r="B27" s="43"/>
      <c r="C27" s="43"/>
      <c r="D27" s="43"/>
      <c r="E27" s="874"/>
      <c r="F27" s="870"/>
      <c r="G27" s="871"/>
      <c r="H27" s="872"/>
      <c r="I27" s="50"/>
      <c r="J27" s="389"/>
      <c r="L27" s="702"/>
      <c r="M27" s="1091"/>
      <c r="N27" s="1091"/>
      <c r="O27" s="1091"/>
      <c r="P27" s="124"/>
      <c r="Q27" s="1092"/>
      <c r="R27" s="1092"/>
      <c r="S27" s="1092"/>
      <c r="T27" s="124"/>
      <c r="U27" s="526"/>
    </row>
    <row r="28" spans="1:22" ht="15.75" customHeight="1" x14ac:dyDescent="0.2">
      <c r="B28" s="43"/>
      <c r="C28" s="43"/>
      <c r="D28" s="43"/>
      <c r="E28" s="874"/>
      <c r="F28" s="870"/>
      <c r="G28" s="871"/>
      <c r="H28" s="872"/>
      <c r="I28" s="50"/>
      <c r="J28" s="389"/>
      <c r="L28" s="702"/>
      <c r="M28" s="1091"/>
      <c r="N28" s="1091"/>
      <c r="O28" s="1091"/>
      <c r="P28" s="124"/>
      <c r="Q28" s="1092"/>
      <c r="R28" s="1092"/>
      <c r="S28" s="1092"/>
      <c r="T28" s="124"/>
      <c r="U28" s="526"/>
    </row>
    <row r="29" spans="1:22" ht="15.75" customHeight="1" x14ac:dyDescent="0.2">
      <c r="B29" s="473"/>
      <c r="C29" s="473"/>
      <c r="D29" s="473"/>
      <c r="E29" s="474"/>
      <c r="F29" s="16"/>
      <c r="G29" s="476" t="s">
        <v>226</v>
      </c>
      <c r="H29" s="29">
        <v>11.5</v>
      </c>
      <c r="I29" s="353"/>
      <c r="J29" s="389"/>
      <c r="L29" s="702"/>
      <c r="M29" s="1091"/>
      <c r="N29" s="1091"/>
      <c r="O29" s="1091"/>
      <c r="P29" s="124"/>
      <c r="Q29" s="1092"/>
      <c r="R29" s="1092"/>
      <c r="S29" s="1092"/>
      <c r="T29" s="124"/>
      <c r="U29" s="526"/>
    </row>
    <row r="30" spans="1:22" ht="15.75" customHeight="1" x14ac:dyDescent="0.2">
      <c r="B30" s="473"/>
      <c r="C30" s="473"/>
      <c r="D30" s="473"/>
      <c r="E30" s="474"/>
      <c r="F30" s="16"/>
      <c r="H30" s="29">
        <v>17.5</v>
      </c>
      <c r="I30" s="435"/>
      <c r="J30" s="389"/>
      <c r="L30" s="702"/>
      <c r="M30" s="1091"/>
      <c r="N30" s="1091"/>
      <c r="O30" s="1091"/>
      <c r="P30" s="124"/>
      <c r="Q30" s="1092"/>
      <c r="R30" s="1092"/>
      <c r="S30" s="1092"/>
      <c r="T30" s="124"/>
      <c r="U30" s="526"/>
    </row>
    <row r="31" spans="1:22" ht="15.75" customHeight="1" x14ac:dyDescent="0.2">
      <c r="B31" s="473"/>
      <c r="C31" s="473"/>
      <c r="D31" s="473"/>
      <c r="E31" s="474"/>
      <c r="F31" s="16"/>
      <c r="H31" s="29">
        <v>24</v>
      </c>
      <c r="I31" s="475"/>
      <c r="J31" s="140"/>
      <c r="L31" s="702"/>
      <c r="M31" s="1091"/>
      <c r="N31" s="1091"/>
      <c r="O31" s="1091"/>
      <c r="P31" s="124"/>
      <c r="Q31" s="1092"/>
      <c r="R31" s="1092"/>
      <c r="S31" s="1092"/>
      <c r="T31" s="124"/>
      <c r="U31" s="526"/>
    </row>
    <row r="32" spans="1:22" ht="15.75" customHeight="1" x14ac:dyDescent="0.2">
      <c r="B32" s="473"/>
      <c r="C32" s="473"/>
      <c r="D32" s="473"/>
      <c r="E32" s="777"/>
      <c r="F32" s="35"/>
      <c r="H32" s="475"/>
      <c r="I32" s="475"/>
      <c r="J32" s="401"/>
      <c r="M32" s="1091"/>
      <c r="N32" s="1091"/>
      <c r="O32" s="1091"/>
      <c r="P32" s="124"/>
      <c r="Q32" s="1092"/>
      <c r="R32" s="1092"/>
      <c r="S32" s="1092"/>
      <c r="T32" s="124"/>
      <c r="U32" s="526"/>
    </row>
    <row r="33" spans="2:21" ht="15.75" customHeight="1" x14ac:dyDescent="0.2">
      <c r="B33" s="473"/>
      <c r="C33" s="473"/>
      <c r="D33" s="473"/>
      <c r="E33" s="777"/>
      <c r="F33" s="778"/>
      <c r="H33" s="779"/>
      <c r="I33" s="475"/>
      <c r="J33" s="401"/>
      <c r="M33" s="1091"/>
      <c r="N33" s="1091"/>
      <c r="O33" s="1091"/>
      <c r="P33" s="124"/>
      <c r="Q33" s="1092"/>
      <c r="R33" s="1092"/>
      <c r="S33" s="1092"/>
      <c r="T33" s="124"/>
      <c r="U33" s="526"/>
    </row>
    <row r="34" spans="2:21" ht="15.75" customHeight="1" x14ac:dyDescent="0.2">
      <c r="B34" s="16"/>
      <c r="C34" s="16"/>
      <c r="D34" s="16"/>
      <c r="E34" s="8"/>
      <c r="F34" s="2"/>
      <c r="G34" s="1"/>
      <c r="H34" s="18"/>
      <c r="I34" s="4"/>
      <c r="J34" s="401"/>
      <c r="K34" s="480"/>
      <c r="L34" s="3"/>
    </row>
    <row r="35" spans="2:21" x14ac:dyDescent="0.2">
      <c r="J35" s="403"/>
      <c r="K35" s="480"/>
      <c r="L35" s="3"/>
    </row>
    <row r="36" spans="2:21" x14ac:dyDescent="0.2">
      <c r="J36" s="403"/>
      <c r="K36" s="480"/>
      <c r="L36" s="3"/>
    </row>
    <row r="37" spans="2:21" x14ac:dyDescent="0.2">
      <c r="K37" s="13"/>
      <c r="L37" s="3"/>
    </row>
    <row r="38" spans="2:21" x14ac:dyDescent="0.2">
      <c r="K38" s="13"/>
      <c r="L38" s="3"/>
    </row>
    <row r="39" spans="2:21" x14ac:dyDescent="0.2">
      <c r="K39" s="3"/>
      <c r="L39" s="3"/>
    </row>
    <row r="40" spans="2:21" x14ac:dyDescent="0.2">
      <c r="K40" s="230"/>
      <c r="L40" s="242"/>
    </row>
    <row r="41" spans="2:21" x14ac:dyDescent="0.2">
      <c r="K41" s="247"/>
      <c r="L41" s="206"/>
    </row>
    <row r="42" spans="2:21" x14ac:dyDescent="0.2">
      <c r="K42" s="13"/>
      <c r="L42" s="3"/>
    </row>
  </sheetData>
  <sheetProtection algorithmName="SHA-512" hashValue="EKE3Oj7PM9w5xuaAlkTua6ADTTTkoE8zO4zUsl4tiKs9q4TLIZoiSqkpnQEwjVNzPhXCf6Y+c+jQFc4zM13Dfw==" saltValue="J58y3NR+enoCqMpni62Gbg==" spinCount="100000" sheet="1" insertRows="0"/>
  <protectedRanges>
    <protectedRange sqref="B1:D1" name="Bereich1_1_1_1_1_1_1_1_1"/>
    <protectedRange sqref="A3 A1 A2:D2" name="Bereich1_1_1_1_1_1_1_1"/>
    <protectedRange sqref="E1:I3" name="Bereich1_1_1_1_1_1_1_1_5"/>
    <protectedRange sqref="A4" name="Bereich1_1_1_1_1_1_1_1_4_1"/>
    <protectedRange sqref="B4:D4" name="Bereich1_1_1_1_1_1_1_1_3_1_1_3_1"/>
    <protectedRange sqref="E4" name="Bereich1_1_1_1_1_1_1_1_3_1_4"/>
    <protectedRange sqref="F4" name="Bereich1_1_1_1_1_1_1_1_3_1_5"/>
    <protectedRange sqref="G4" name="Bereich1_1_1_1_1_1_1_1_3_1_6"/>
    <protectedRange sqref="H4:I4" name="Bereich1_1_1_1_1_1_1_1_3_1_8_1"/>
    <protectedRange sqref="J1:J3" name="Bereich1_1_1_1_1_1_1_1_5_2"/>
    <protectedRange sqref="J4" name="Bereich1_1_1_1_1_1_1_1_3_1_10_1"/>
    <protectedRange sqref="K1:L3" name="Bereich1_1_1_1_1_1_1_1_5_1"/>
    <protectedRange sqref="K4" name="Bereich1_1_1_1_1_1_1_1_3_1_2_1"/>
    <protectedRange sqref="L4" name="Bereich1_1_1_1_1_1_1_1_3_1_2_3"/>
    <protectedRange sqref="T4" name="Bereich1_1_1_1_1_1_1_1_3_1_2_4"/>
  </protectedRanges>
  <mergeCells count="50">
    <mergeCell ref="K4:K5"/>
    <mergeCell ref="L4:L5"/>
    <mergeCell ref="M4:O4"/>
    <mergeCell ref="Q4:S4"/>
    <mergeCell ref="M14:O14"/>
    <mergeCell ref="D4:D5"/>
    <mergeCell ref="C4:C5"/>
    <mergeCell ref="B4:B5"/>
    <mergeCell ref="J4:J5"/>
    <mergeCell ref="I4:I5"/>
    <mergeCell ref="H4:H5"/>
    <mergeCell ref="G4:G5"/>
    <mergeCell ref="F4:F5"/>
    <mergeCell ref="E4:E5"/>
    <mergeCell ref="M29:O29"/>
    <mergeCell ref="Q29:S29"/>
    <mergeCell ref="M28:O28"/>
    <mergeCell ref="Q28:S28"/>
    <mergeCell ref="M17:O17"/>
    <mergeCell ref="Q17:S17"/>
    <mergeCell ref="M21:O21"/>
    <mergeCell ref="Q20:S20"/>
    <mergeCell ref="Q21:S21"/>
    <mergeCell ref="M27:O27"/>
    <mergeCell ref="Q26:S26"/>
    <mergeCell ref="Q27:S27"/>
    <mergeCell ref="M23:O23"/>
    <mergeCell ref="Q23:S23"/>
    <mergeCell ref="M24:O24"/>
    <mergeCell ref="Q24:S24"/>
    <mergeCell ref="M33:O33"/>
    <mergeCell ref="Q33:S33"/>
    <mergeCell ref="M30:O30"/>
    <mergeCell ref="Q30:S30"/>
    <mergeCell ref="M31:O31"/>
    <mergeCell ref="Q31:S31"/>
    <mergeCell ref="M32:O32"/>
    <mergeCell ref="Q32:S32"/>
    <mergeCell ref="V4:V5"/>
    <mergeCell ref="T4:T5"/>
    <mergeCell ref="U4:U5"/>
    <mergeCell ref="Q25:S25"/>
    <mergeCell ref="M26:O26"/>
    <mergeCell ref="M18:O18"/>
    <mergeCell ref="Q18:S18"/>
    <mergeCell ref="M20:O20"/>
    <mergeCell ref="M15:O15"/>
    <mergeCell ref="Q15:S15"/>
    <mergeCell ref="Q14:S14"/>
    <mergeCell ref="M25:O25"/>
  </mergeCells>
  <dataValidations count="1">
    <dataValidation type="list" allowBlank="1" showInputMessage="1" showErrorMessage="1" sqref="H6" xr:uid="{6CEAF091-69D8-4A9C-878D-75A67D241DE5}">
      <formula1>$H$29:$H$31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C73E-21FE-46A2-A73B-A71A4A27CEE2}">
  <dimension ref="A1:AI252"/>
  <sheetViews>
    <sheetView zoomScaleNormal="100" workbookViewId="0">
      <selection activeCell="A42" sqref="A42"/>
    </sheetView>
  </sheetViews>
  <sheetFormatPr baseColWidth="10" defaultRowHeight="12.75" customHeight="1" x14ac:dyDescent="0.2"/>
  <cols>
    <col min="1" max="1" width="26.7109375" bestFit="1" customWidth="1"/>
    <col min="2" max="2" width="15.42578125" style="519" customWidth="1"/>
    <col min="3" max="3" width="10.7109375" customWidth="1"/>
    <col min="4" max="4" width="55.140625" customWidth="1"/>
    <col min="5" max="5" width="14.28515625" style="938" customWidth="1"/>
    <col min="6" max="6" width="11.42578125" style="766" bestFit="1" customWidth="1"/>
    <col min="7" max="7" width="9.140625" style="527" bestFit="1" customWidth="1"/>
    <col min="8" max="8" width="12.5703125" style="527" customWidth="1"/>
    <col min="9" max="9" width="11.28515625" style="759" bestFit="1" customWidth="1"/>
    <col min="10" max="10" width="10.5703125" style="527" bestFit="1" customWidth="1"/>
    <col min="11" max="11" width="13.42578125" style="759" bestFit="1" customWidth="1"/>
    <col min="12" max="12" width="42.85546875" style="759" customWidth="1"/>
    <col min="13" max="13" width="10.42578125" style="1003" customWidth="1"/>
    <col min="14" max="14" width="10.28515625" style="939" customWidth="1"/>
    <col min="15" max="15" width="12.140625" style="527" customWidth="1"/>
    <col min="16" max="16" width="33.5703125" customWidth="1"/>
    <col min="17" max="30" width="11.42578125" customWidth="1"/>
  </cols>
  <sheetData>
    <row r="1" spans="1:33" ht="40.5" customHeight="1" thickBot="1" x14ac:dyDescent="0.25"/>
    <row r="2" spans="1:33" ht="30.75" customHeight="1" thickBot="1" x14ac:dyDescent="0.25">
      <c r="A2" s="1050" t="str">
        <f>START!$A19</f>
        <v>Anfrage vom:</v>
      </c>
      <c r="B2" s="1171">
        <f>START!$B19</f>
        <v>0</v>
      </c>
      <c r="C2" s="1171"/>
      <c r="D2" s="1171"/>
      <c r="E2" s="1171"/>
      <c r="F2" s="1171"/>
      <c r="G2" s="1172"/>
    </row>
    <row r="3" spans="1:33" ht="12.75" customHeight="1" thickBot="1" x14ac:dyDescent="0.25">
      <c r="A3" s="1051"/>
      <c r="B3" s="1169"/>
      <c r="C3" s="1170"/>
      <c r="D3" s="1170"/>
      <c r="E3" s="1170"/>
      <c r="F3" s="1170"/>
      <c r="G3" s="1170"/>
      <c r="Q3" s="527"/>
      <c r="R3" s="527"/>
      <c r="S3" s="527"/>
      <c r="T3" s="527"/>
      <c r="U3" s="527"/>
      <c r="V3" s="527"/>
      <c r="W3" s="527"/>
      <c r="Z3" s="527"/>
      <c r="AA3" s="527"/>
      <c r="AB3" s="527"/>
      <c r="AC3" s="527"/>
      <c r="AD3" s="527"/>
      <c r="AE3" s="527"/>
      <c r="AF3" s="527"/>
      <c r="AG3" s="527"/>
    </row>
    <row r="4" spans="1:33" ht="12.75" customHeight="1" x14ac:dyDescent="0.2">
      <c r="A4" s="1052" t="str">
        <f>START!$A21</f>
        <v>Team:</v>
      </c>
      <c r="B4" s="1173">
        <f>START!$B21</f>
        <v>0</v>
      </c>
      <c r="C4" s="1174"/>
      <c r="D4" s="1174"/>
      <c r="E4" s="1174"/>
      <c r="F4" s="1174"/>
      <c r="G4" s="1175"/>
      <c r="Q4" s="527"/>
      <c r="R4" s="527"/>
      <c r="S4" s="527"/>
      <c r="T4" s="527"/>
      <c r="U4" s="527"/>
      <c r="V4" s="527"/>
      <c r="W4" s="527"/>
      <c r="Z4" s="527"/>
      <c r="AA4" s="527"/>
      <c r="AB4" s="527"/>
      <c r="AC4" s="527"/>
      <c r="AD4" s="527"/>
      <c r="AE4" s="527"/>
      <c r="AF4" s="527"/>
      <c r="AG4" s="527"/>
    </row>
    <row r="5" spans="1:33" ht="12.75" customHeight="1" x14ac:dyDescent="0.2">
      <c r="A5" s="1053" t="str">
        <f>START!$A22</f>
        <v>bearbeitet von (Kürzel):</v>
      </c>
      <c r="B5" s="1176">
        <f>START!$B22</f>
        <v>0</v>
      </c>
      <c r="C5" s="1177"/>
      <c r="D5" s="1177"/>
      <c r="E5" s="1177"/>
      <c r="F5" s="1177"/>
      <c r="G5" s="1178"/>
      <c r="Q5" s="527"/>
      <c r="R5" s="527"/>
      <c r="S5" s="527"/>
      <c r="T5" s="527"/>
      <c r="U5" s="527"/>
      <c r="V5" s="527"/>
      <c r="W5" s="527"/>
      <c r="Z5" s="527"/>
      <c r="AA5" s="527"/>
      <c r="AB5" s="527"/>
      <c r="AC5" s="527"/>
      <c r="AD5" s="527"/>
      <c r="AE5" s="527"/>
      <c r="AF5" s="527"/>
      <c r="AG5" s="527"/>
    </row>
    <row r="6" spans="1:33" ht="12.75" customHeight="1" thickBot="1" x14ac:dyDescent="0.25">
      <c r="A6" s="1054" t="str">
        <f>START!$A23</f>
        <v>am:</v>
      </c>
      <c r="B6" s="1179">
        <f>START!$B23</f>
        <v>0</v>
      </c>
      <c r="C6" s="1180"/>
      <c r="D6" s="1180"/>
      <c r="E6" s="1180"/>
      <c r="F6" s="1180"/>
      <c r="G6" s="1181"/>
      <c r="Q6" s="527"/>
      <c r="R6" s="527"/>
      <c r="S6" s="527"/>
      <c r="T6" s="527"/>
      <c r="U6" s="527"/>
      <c r="V6" s="527"/>
      <c r="W6" s="527"/>
      <c r="Z6" s="527"/>
      <c r="AA6" s="527"/>
      <c r="AB6" s="527"/>
      <c r="AC6" s="527"/>
      <c r="AD6" s="527"/>
      <c r="AE6" s="527"/>
      <c r="AF6" s="527"/>
      <c r="AG6" s="527"/>
    </row>
    <row r="7" spans="1:33" ht="12.75" customHeight="1" thickBot="1" x14ac:dyDescent="0.25">
      <c r="A7" s="1051"/>
      <c r="B7" s="1169"/>
      <c r="C7" s="1170"/>
      <c r="D7" s="1170"/>
      <c r="E7" s="1170"/>
      <c r="F7" s="1170"/>
      <c r="G7" s="1170"/>
      <c r="Q7" s="527"/>
      <c r="R7" s="527"/>
      <c r="S7" s="527"/>
      <c r="T7" s="527"/>
      <c r="U7" s="527"/>
      <c r="V7" s="527"/>
      <c r="W7" s="527"/>
      <c r="Z7" s="527"/>
      <c r="AA7" s="527"/>
      <c r="AB7" s="527"/>
      <c r="AC7" s="527"/>
      <c r="AD7" s="527"/>
      <c r="AE7" s="527"/>
      <c r="AF7" s="527"/>
      <c r="AG7" s="527"/>
    </row>
    <row r="8" spans="1:33" ht="12.75" customHeight="1" x14ac:dyDescent="0.2">
      <c r="A8" s="1052" t="str">
        <f>START!$A25</f>
        <v>Kundenkontakt:</v>
      </c>
      <c r="B8" s="1184">
        <f>START!$B25</f>
        <v>0</v>
      </c>
      <c r="C8" s="1184"/>
      <c r="D8" s="1184"/>
      <c r="E8" s="1184"/>
      <c r="F8" s="1184"/>
      <c r="G8" s="1185"/>
      <c r="Q8" s="527"/>
      <c r="R8" s="527"/>
      <c r="S8" s="527"/>
      <c r="T8" s="527"/>
      <c r="U8" s="527"/>
      <c r="V8" s="527"/>
      <c r="W8" s="527"/>
      <c r="Z8" s="527"/>
      <c r="AA8" s="527"/>
      <c r="AB8" s="527"/>
      <c r="AC8" s="527"/>
      <c r="AD8" s="527"/>
      <c r="AE8" s="527"/>
      <c r="AF8" s="527"/>
      <c r="AG8" s="527"/>
    </row>
    <row r="9" spans="1:33" ht="12.75" customHeight="1" x14ac:dyDescent="0.2">
      <c r="A9" s="1053" t="str">
        <f>START!$A26</f>
        <v>Telefon:</v>
      </c>
      <c r="B9" s="1186">
        <f>START!$B26</f>
        <v>0</v>
      </c>
      <c r="C9" s="1186"/>
      <c r="D9" s="1186"/>
      <c r="E9" s="1186"/>
      <c r="F9" s="1186"/>
      <c r="G9" s="1187"/>
      <c r="Q9" s="527"/>
      <c r="R9" s="527"/>
      <c r="S9" s="527"/>
      <c r="T9" s="527"/>
      <c r="U9" s="527"/>
      <c r="V9" s="527"/>
      <c r="W9" s="527"/>
      <c r="Z9" s="527"/>
      <c r="AA9" s="527"/>
      <c r="AB9" s="527"/>
      <c r="AC9" s="527"/>
      <c r="AD9" s="527"/>
      <c r="AE9" s="527"/>
      <c r="AF9" s="527"/>
      <c r="AG9" s="527"/>
    </row>
    <row r="10" spans="1:33" ht="12.75" customHeight="1" thickBot="1" x14ac:dyDescent="0.25">
      <c r="A10" s="1054" t="str">
        <f>START!$A27</f>
        <v>Email:</v>
      </c>
      <c r="B10" s="1182">
        <f>START!$B27</f>
        <v>0</v>
      </c>
      <c r="C10" s="1182"/>
      <c r="D10" s="1182"/>
      <c r="E10" s="1182"/>
      <c r="F10" s="1182"/>
      <c r="G10" s="1183"/>
      <c r="Q10" s="527"/>
      <c r="R10" s="527"/>
      <c r="S10" s="527"/>
      <c r="T10" s="527"/>
      <c r="U10" s="527"/>
      <c r="V10" s="527"/>
      <c r="W10" s="527"/>
      <c r="Z10" s="527"/>
      <c r="AA10" s="527"/>
      <c r="AB10" s="527"/>
      <c r="AC10" s="527"/>
      <c r="AD10" s="527"/>
      <c r="AE10" s="527"/>
      <c r="AF10" s="527"/>
      <c r="AG10" s="527"/>
    </row>
    <row r="11" spans="1:33" ht="12.75" customHeight="1" thickBot="1" x14ac:dyDescent="0.25">
      <c r="A11" s="1051"/>
      <c r="B11" s="1169"/>
      <c r="C11" s="1170"/>
      <c r="D11" s="1170"/>
      <c r="E11" s="1170"/>
      <c r="F11" s="1170"/>
      <c r="G11" s="1170"/>
      <c r="Q11" s="527"/>
      <c r="R11" s="527"/>
      <c r="S11" s="527"/>
      <c r="T11" s="527"/>
      <c r="U11" s="527"/>
      <c r="V11" s="527"/>
      <c r="W11" s="527"/>
      <c r="Z11" s="527"/>
      <c r="AA11" s="527"/>
      <c r="AB11" s="527"/>
      <c r="AC11" s="527"/>
      <c r="AD11" s="527"/>
      <c r="AE11" s="527"/>
      <c r="AF11" s="527"/>
      <c r="AG11" s="527"/>
    </row>
    <row r="12" spans="1:33" ht="12.75" customHeight="1" x14ac:dyDescent="0.2">
      <c r="A12" s="1052" t="str">
        <f>START!$A29</f>
        <v>ggf. abgest. mit Kunde, Name:</v>
      </c>
      <c r="B12" s="1184">
        <f>START!$B29</f>
        <v>0</v>
      </c>
      <c r="C12" s="1184"/>
      <c r="D12" s="1184"/>
      <c r="E12" s="1184"/>
      <c r="F12" s="1184"/>
      <c r="G12" s="1185"/>
      <c r="Q12" s="527"/>
      <c r="R12" s="527"/>
      <c r="S12" s="527"/>
      <c r="T12" s="527"/>
      <c r="U12" s="527"/>
      <c r="V12" s="527"/>
      <c r="W12" s="527"/>
      <c r="Z12" s="527"/>
      <c r="AA12" s="527"/>
      <c r="AB12" s="527"/>
      <c r="AC12" s="527"/>
      <c r="AD12" s="527"/>
      <c r="AE12" s="527"/>
      <c r="AF12" s="527"/>
      <c r="AG12" s="527"/>
    </row>
    <row r="13" spans="1:33" ht="12.75" customHeight="1" thickBot="1" x14ac:dyDescent="0.25">
      <c r="A13" s="1054" t="str">
        <f>START!$A30</f>
        <v>HÄ / HW / ARCH / EV:</v>
      </c>
      <c r="B13" s="1182">
        <f>START!$B30</f>
        <v>0</v>
      </c>
      <c r="C13" s="1182"/>
      <c r="D13" s="1182"/>
      <c r="E13" s="1182"/>
      <c r="F13" s="1182"/>
      <c r="G13" s="1183"/>
      <c r="Q13" s="527"/>
      <c r="R13" s="527"/>
      <c r="S13" s="527"/>
      <c r="T13" s="527"/>
      <c r="U13" s="527"/>
      <c r="V13" s="527"/>
      <c r="W13" s="527"/>
      <c r="Z13" s="527"/>
      <c r="AA13" s="527"/>
      <c r="AB13" s="527"/>
      <c r="AC13" s="527"/>
      <c r="AD13" s="527"/>
      <c r="AE13" s="527"/>
      <c r="AF13" s="527"/>
      <c r="AG13" s="527"/>
    </row>
    <row r="14" spans="1:33" ht="12.75" customHeight="1" thickBot="1" x14ac:dyDescent="0.25">
      <c r="A14" s="1051"/>
      <c r="B14" s="1169"/>
      <c r="C14" s="1170"/>
      <c r="D14" s="1170"/>
      <c r="E14" s="1170"/>
      <c r="F14" s="1170"/>
      <c r="G14" s="1170"/>
      <c r="Q14" s="527"/>
      <c r="R14" s="527"/>
      <c r="S14" s="527"/>
      <c r="T14" s="527"/>
      <c r="U14" s="527"/>
      <c r="V14" s="527"/>
      <c r="W14" s="527"/>
      <c r="Z14" s="527"/>
      <c r="AA14" s="527"/>
      <c r="AB14" s="527"/>
      <c r="AC14" s="527"/>
      <c r="AD14" s="527"/>
      <c r="AE14" s="527"/>
      <c r="AF14" s="527"/>
      <c r="AG14" s="527"/>
    </row>
    <row r="15" spans="1:33" ht="12.75" customHeight="1" x14ac:dyDescent="0.2">
      <c r="A15" s="1052" t="str">
        <f>START!$A32</f>
        <v>ggf. Rabattempfehlung:</v>
      </c>
      <c r="B15" s="1184">
        <f>START!$B32</f>
        <v>0</v>
      </c>
      <c r="C15" s="1184"/>
      <c r="D15" s="1184"/>
      <c r="E15" s="1184"/>
      <c r="F15" s="1184"/>
      <c r="G15" s="1185"/>
      <c r="Q15" s="527"/>
      <c r="R15" s="527"/>
      <c r="S15" s="527"/>
      <c r="T15" s="527"/>
      <c r="U15" s="527"/>
      <c r="V15" s="527"/>
      <c r="W15" s="527"/>
      <c r="Z15" s="527"/>
      <c r="AA15" s="527"/>
      <c r="AB15" s="527"/>
      <c r="AC15" s="527"/>
      <c r="AD15" s="527"/>
      <c r="AE15" s="527"/>
      <c r="AF15" s="527"/>
      <c r="AG15" s="527"/>
    </row>
    <row r="16" spans="1:33" ht="12.75" customHeight="1" thickBot="1" x14ac:dyDescent="0.25">
      <c r="A16" s="1054" t="str">
        <f>START!$A33</f>
        <v>TEAM / VERTRIEBSLEITUNG</v>
      </c>
      <c r="B16" s="1182">
        <f>START!$B33</f>
        <v>0</v>
      </c>
      <c r="C16" s="1182"/>
      <c r="D16" s="1182"/>
      <c r="E16" s="1182"/>
      <c r="F16" s="1182"/>
      <c r="G16" s="1183"/>
      <c r="Q16" s="527"/>
      <c r="R16" s="527"/>
      <c r="S16" s="527"/>
      <c r="T16" s="527"/>
      <c r="U16" s="527"/>
      <c r="V16" s="527"/>
      <c r="W16" s="527"/>
      <c r="Z16" s="527"/>
      <c r="AA16" s="527"/>
      <c r="AB16" s="527"/>
      <c r="AC16" s="527"/>
      <c r="AD16" s="527"/>
      <c r="AE16" s="527"/>
      <c r="AF16" s="527"/>
      <c r="AG16" s="527"/>
    </row>
    <row r="17" spans="1:35" ht="12.75" customHeight="1" thickBot="1" x14ac:dyDescent="0.25">
      <c r="A17" s="1051"/>
      <c r="B17" s="1169"/>
      <c r="C17" s="1170"/>
      <c r="D17" s="1170"/>
      <c r="E17" s="1170"/>
      <c r="F17" s="1170"/>
      <c r="G17" s="1170"/>
      <c r="Q17" s="527"/>
      <c r="R17" s="527"/>
      <c r="S17" s="527"/>
      <c r="T17" s="527"/>
      <c r="U17" s="527"/>
      <c r="V17" s="527"/>
      <c r="W17" s="527"/>
      <c r="Z17" s="527"/>
      <c r="AA17" s="527"/>
      <c r="AB17" s="527"/>
      <c r="AC17" s="527"/>
      <c r="AD17" s="527"/>
      <c r="AE17" s="527"/>
      <c r="AF17" s="527"/>
      <c r="AG17" s="527"/>
    </row>
    <row r="18" spans="1:35" ht="12.75" customHeight="1" x14ac:dyDescent="0.2">
      <c r="A18" s="1052" t="str">
        <f>START!$A35</f>
        <v>ggf. Objekt:</v>
      </c>
      <c r="B18" s="1184">
        <f>START!$B35</f>
        <v>0</v>
      </c>
      <c r="C18" s="1184"/>
      <c r="D18" s="1184"/>
      <c r="E18" s="1184"/>
      <c r="F18" s="1184"/>
      <c r="G18" s="1185"/>
      <c r="Q18" s="527"/>
      <c r="R18" s="527"/>
      <c r="S18" s="527"/>
      <c r="T18" s="527"/>
      <c r="U18" s="527"/>
      <c r="V18" s="527"/>
      <c r="W18" s="527"/>
      <c r="Z18" s="527"/>
      <c r="AA18" s="527"/>
      <c r="AB18" s="527"/>
      <c r="AC18" s="527"/>
      <c r="AD18" s="527"/>
      <c r="AE18" s="527"/>
      <c r="AF18" s="527"/>
      <c r="AG18" s="527"/>
    </row>
    <row r="19" spans="1:35" ht="12.75" customHeight="1" thickBot="1" x14ac:dyDescent="0.25">
      <c r="A19" s="1054" t="str">
        <f>START!$A36</f>
        <v>ERP-Nr.:</v>
      </c>
      <c r="B19" s="1182">
        <f>START!$B36</f>
        <v>0</v>
      </c>
      <c r="C19" s="1182"/>
      <c r="D19" s="1182"/>
      <c r="E19" s="1182"/>
      <c r="F19" s="1182"/>
      <c r="G19" s="1183"/>
      <c r="Q19" s="527"/>
      <c r="R19" s="527"/>
      <c r="S19" s="527"/>
      <c r="T19" s="527"/>
      <c r="U19" s="527"/>
      <c r="V19" s="527"/>
      <c r="W19" s="527"/>
      <c r="Z19" s="527"/>
      <c r="AA19" s="527"/>
      <c r="AB19" s="527"/>
      <c r="AC19" s="527"/>
      <c r="AD19" s="527"/>
      <c r="AE19" s="527"/>
      <c r="AF19" s="527"/>
      <c r="AG19" s="527"/>
    </row>
    <row r="20" spans="1:35" ht="12.75" customHeight="1" thickBot="1" x14ac:dyDescent="0.25">
      <c r="A20" s="1051"/>
      <c r="B20" s="1169"/>
      <c r="C20" s="1170"/>
      <c r="D20" s="1170"/>
      <c r="E20" s="1170"/>
      <c r="F20" s="1170"/>
      <c r="G20" s="1170"/>
      <c r="Q20" s="527"/>
      <c r="R20" s="527"/>
      <c r="S20" s="527"/>
      <c r="T20" s="527"/>
      <c r="U20" s="527"/>
      <c r="V20" s="527"/>
      <c r="W20" s="527"/>
      <c r="Z20" s="527"/>
      <c r="AA20" s="527"/>
      <c r="AB20" s="527"/>
      <c r="AC20" s="527"/>
      <c r="AD20" s="527"/>
      <c r="AE20" s="527"/>
      <c r="AF20" s="527"/>
      <c r="AG20" s="527"/>
    </row>
    <row r="21" spans="1:35" ht="12.75" customHeight="1" x14ac:dyDescent="0.2">
      <c r="A21" s="1052" t="str">
        <f>START!$A38</f>
        <v>Händler:</v>
      </c>
      <c r="B21" s="1184">
        <f>START!$B38</f>
        <v>0</v>
      </c>
      <c r="C21" s="1184"/>
      <c r="D21" s="1184"/>
      <c r="E21" s="1184"/>
      <c r="F21" s="1184"/>
      <c r="G21" s="1185"/>
      <c r="Q21" s="527"/>
      <c r="R21" s="527"/>
      <c r="S21" s="527"/>
      <c r="T21" s="527"/>
      <c r="U21" s="527"/>
      <c r="V21" s="527"/>
      <c r="W21" s="527"/>
      <c r="Z21" s="527"/>
      <c r="AA21" s="527"/>
      <c r="AB21" s="527"/>
      <c r="AC21" s="527"/>
      <c r="AD21" s="527"/>
      <c r="AE21" s="527"/>
      <c r="AF21" s="527"/>
      <c r="AG21" s="527"/>
    </row>
    <row r="22" spans="1:35" ht="12.75" customHeight="1" x14ac:dyDescent="0.2">
      <c r="A22" s="1053" t="str">
        <f>START!$A39</f>
        <v>ERP-Nr.:</v>
      </c>
      <c r="B22" s="1186">
        <f>START!$B39</f>
        <v>0</v>
      </c>
      <c r="C22" s="1186"/>
      <c r="D22" s="1186"/>
      <c r="E22" s="1186"/>
      <c r="F22" s="1186"/>
      <c r="G22" s="1187"/>
      <c r="Q22" s="527"/>
      <c r="R22" s="527"/>
      <c r="S22" s="527"/>
      <c r="T22" s="527"/>
      <c r="U22" s="527"/>
      <c r="V22" s="527"/>
      <c r="W22" s="527"/>
      <c r="Z22" s="527"/>
      <c r="AA22" s="527"/>
      <c r="AB22" s="527"/>
      <c r="AC22" s="527"/>
      <c r="AD22" s="527"/>
      <c r="AE22" s="527"/>
      <c r="AF22" s="527"/>
      <c r="AG22" s="527"/>
    </row>
    <row r="23" spans="1:35" ht="12.75" customHeight="1" x14ac:dyDescent="0.2">
      <c r="A23" s="1053" t="str">
        <f>START!$A40</f>
        <v>Kommission</v>
      </c>
      <c r="B23" s="1186">
        <f>START!$B40</f>
        <v>0</v>
      </c>
      <c r="C23" s="1186"/>
      <c r="D23" s="1186"/>
      <c r="E23" s="1186"/>
      <c r="F23" s="1186"/>
      <c r="G23" s="1187"/>
      <c r="Q23" s="527"/>
      <c r="R23" s="527"/>
      <c r="S23" s="527"/>
      <c r="T23" s="527"/>
      <c r="U23" s="527"/>
      <c r="V23" s="527"/>
      <c r="W23" s="527"/>
      <c r="Z23" s="527"/>
      <c r="AA23" s="527"/>
      <c r="AB23" s="527"/>
      <c r="AC23" s="527"/>
      <c r="AD23" s="527"/>
      <c r="AE23" s="527"/>
      <c r="AF23" s="527"/>
      <c r="AG23" s="527"/>
    </row>
    <row r="24" spans="1:35" ht="12.75" customHeight="1" thickBot="1" x14ac:dyDescent="0.25">
      <c r="A24" s="1054" t="str">
        <f>START!$A41</f>
        <v>BV:</v>
      </c>
      <c r="B24" s="1182">
        <f>START!$B41</f>
        <v>0</v>
      </c>
      <c r="C24" s="1182"/>
      <c r="D24" s="1182"/>
      <c r="E24" s="1182"/>
      <c r="F24" s="1182"/>
      <c r="G24" s="1183"/>
      <c r="Q24" s="527"/>
      <c r="R24" s="527"/>
      <c r="S24" s="527"/>
      <c r="T24" s="527"/>
      <c r="U24" s="527"/>
      <c r="V24" s="527"/>
      <c r="W24" s="527"/>
      <c r="Z24" s="527"/>
      <c r="AA24" s="527"/>
      <c r="AB24" s="527"/>
      <c r="AC24" s="527"/>
      <c r="AD24" s="527"/>
      <c r="AE24" s="527"/>
      <c r="AF24" s="527"/>
      <c r="AG24" s="527"/>
    </row>
    <row r="25" spans="1:35" ht="12.75" customHeight="1" thickBot="1" x14ac:dyDescent="0.25">
      <c r="A25" s="1051"/>
      <c r="B25" s="1169"/>
      <c r="C25" s="1170"/>
      <c r="D25" s="1170"/>
      <c r="E25" s="1170"/>
      <c r="F25" s="1170"/>
      <c r="G25" s="1170"/>
      <c r="Q25" s="527"/>
      <c r="R25" s="527"/>
      <c r="S25" s="527"/>
      <c r="T25" s="527"/>
      <c r="U25" s="527"/>
      <c r="V25" s="527"/>
      <c r="W25" s="527"/>
      <c r="Z25" s="527"/>
      <c r="AA25" s="527"/>
      <c r="AB25" s="527"/>
      <c r="AC25" s="527"/>
      <c r="AD25" s="527"/>
      <c r="AE25" s="527"/>
      <c r="AF25" s="527"/>
      <c r="AG25" s="527"/>
    </row>
    <row r="26" spans="1:35" ht="12.75" customHeight="1" x14ac:dyDescent="0.2">
      <c r="A26" s="1052" t="str">
        <f>START!$A43</f>
        <v>ggf. Handwerker:</v>
      </c>
      <c r="B26" s="1184">
        <f>START!$B43</f>
        <v>0</v>
      </c>
      <c r="C26" s="1184"/>
      <c r="D26" s="1184"/>
      <c r="E26" s="1184"/>
      <c r="F26" s="1184"/>
      <c r="G26" s="1185"/>
      <c r="Q26" s="527"/>
      <c r="R26" s="527"/>
      <c r="S26" s="527"/>
      <c r="T26" s="527"/>
      <c r="U26" s="527"/>
      <c r="V26" s="527"/>
      <c r="W26" s="527"/>
      <c r="Z26" s="527"/>
      <c r="AA26" s="527"/>
      <c r="AB26" s="527"/>
      <c r="AC26" s="527"/>
      <c r="AD26" s="527"/>
      <c r="AE26" s="527"/>
      <c r="AF26" s="527"/>
      <c r="AG26" s="527"/>
    </row>
    <row r="27" spans="1:35" ht="12.75" customHeight="1" x14ac:dyDescent="0.2">
      <c r="A27" s="1053" t="str">
        <f>START!$A44</f>
        <v>ERP-Nr.:</v>
      </c>
      <c r="B27" s="1186">
        <f>START!$B44</f>
        <v>0</v>
      </c>
      <c r="C27" s="1186"/>
      <c r="D27" s="1186"/>
      <c r="E27" s="1186"/>
      <c r="F27" s="1186"/>
      <c r="G27" s="1187"/>
      <c r="Q27" s="527"/>
      <c r="R27" s="527"/>
      <c r="S27" s="527"/>
      <c r="T27" s="527"/>
      <c r="U27" s="527"/>
      <c r="V27" s="527"/>
      <c r="W27" s="527"/>
      <c r="Z27" s="527"/>
      <c r="AA27" s="527"/>
      <c r="AB27" s="527"/>
      <c r="AC27" s="527"/>
      <c r="AD27" s="527"/>
      <c r="AE27" s="527"/>
      <c r="AF27" s="527"/>
      <c r="AG27" s="527"/>
    </row>
    <row r="28" spans="1:35" ht="12.75" customHeight="1" x14ac:dyDescent="0.2">
      <c r="A28" s="1053" t="str">
        <f>START!$A45</f>
        <v>ggf. Architekt:</v>
      </c>
      <c r="B28" s="1186">
        <f>START!$B45</f>
        <v>0</v>
      </c>
      <c r="C28" s="1186"/>
      <c r="D28" s="1186"/>
      <c r="E28" s="1186"/>
      <c r="F28" s="1186"/>
      <c r="G28" s="1187"/>
      <c r="Q28" s="527"/>
      <c r="R28" s="527"/>
      <c r="S28" s="527"/>
      <c r="T28" s="527"/>
      <c r="U28" s="527"/>
      <c r="V28" s="527"/>
      <c r="W28" s="527"/>
      <c r="Z28" s="527"/>
      <c r="AA28" s="527"/>
      <c r="AB28" s="527"/>
      <c r="AC28" s="527"/>
      <c r="AD28" s="527"/>
      <c r="AE28" s="527"/>
      <c r="AF28" s="527"/>
      <c r="AG28" s="527"/>
    </row>
    <row r="29" spans="1:35" ht="12.75" customHeight="1" x14ac:dyDescent="0.2">
      <c r="A29" s="1053" t="str">
        <f>START!$A46</f>
        <v>ERP-Nr.:</v>
      </c>
      <c r="B29" s="1186">
        <f>START!$B46</f>
        <v>0</v>
      </c>
      <c r="C29" s="1186"/>
      <c r="D29" s="1186"/>
      <c r="E29" s="1186"/>
      <c r="F29" s="1186"/>
      <c r="G29" s="1187"/>
      <c r="Q29" s="527"/>
      <c r="R29" s="527"/>
      <c r="S29" s="527"/>
      <c r="T29" s="527"/>
      <c r="U29" s="527"/>
      <c r="V29" s="527"/>
      <c r="W29" s="527"/>
      <c r="X29" s="527"/>
      <c r="Y29" s="527"/>
      <c r="AB29" s="527"/>
      <c r="AC29" s="527"/>
      <c r="AD29" s="527"/>
      <c r="AE29" s="527"/>
      <c r="AF29" s="527"/>
      <c r="AG29" s="527"/>
      <c r="AH29" s="527"/>
      <c r="AI29" s="527"/>
    </row>
    <row r="30" spans="1:35" ht="12.75" customHeight="1" thickBot="1" x14ac:dyDescent="0.25">
      <c r="A30" s="1054" t="str">
        <f>START!$A47</f>
        <v>ggf. Endverbr:</v>
      </c>
      <c r="B30" s="1182">
        <f>START!$B47</f>
        <v>0</v>
      </c>
      <c r="C30" s="1182"/>
      <c r="D30" s="1182"/>
      <c r="E30" s="1182"/>
      <c r="F30" s="1182"/>
      <c r="G30" s="1183"/>
      <c r="Q30" s="527"/>
      <c r="R30" s="527"/>
      <c r="S30" s="527"/>
      <c r="T30" s="527"/>
      <c r="U30" s="527"/>
      <c r="V30" s="527"/>
      <c r="W30" s="527"/>
      <c r="X30" s="527"/>
      <c r="Y30" s="527"/>
      <c r="AB30" s="527"/>
      <c r="AC30" s="527"/>
      <c r="AD30" s="527"/>
      <c r="AE30" s="527"/>
      <c r="AF30" s="527"/>
      <c r="AG30" s="527"/>
      <c r="AH30" s="527"/>
      <c r="AI30" s="527"/>
    </row>
    <row r="31" spans="1:35" ht="12.75" customHeight="1" thickBot="1" x14ac:dyDescent="0.25">
      <c r="B31" s="527"/>
      <c r="C31" s="527"/>
      <c r="D31" s="527"/>
      <c r="E31" s="527"/>
      <c r="Q31" s="527"/>
      <c r="R31" s="527"/>
      <c r="S31" s="527"/>
      <c r="T31" s="527"/>
      <c r="U31" s="527"/>
      <c r="V31" s="527"/>
      <c r="W31" s="527"/>
      <c r="X31" s="527"/>
      <c r="Y31" s="527"/>
      <c r="AB31" s="527"/>
      <c r="AC31" s="527"/>
      <c r="AD31" s="527"/>
      <c r="AE31" s="527"/>
      <c r="AF31" s="527"/>
      <c r="AG31" s="527"/>
      <c r="AH31" s="527"/>
      <c r="AI31" s="527"/>
    </row>
    <row r="32" spans="1:35" ht="12.75" customHeight="1" x14ac:dyDescent="0.2">
      <c r="A32" s="1055" t="s">
        <v>420</v>
      </c>
      <c r="B32" s="1188"/>
      <c r="C32" s="1188"/>
      <c r="D32" s="1188"/>
      <c r="E32" s="1188"/>
      <c r="F32" s="1188"/>
      <c r="G32" s="1189"/>
      <c r="Q32" s="527"/>
      <c r="R32" s="527"/>
      <c r="S32" s="527"/>
      <c r="T32" s="527"/>
      <c r="U32" s="527"/>
      <c r="V32" s="527"/>
      <c r="W32" s="527"/>
      <c r="X32" s="527"/>
      <c r="Y32" s="527"/>
      <c r="AB32" s="527"/>
      <c r="AC32" s="527"/>
      <c r="AD32" s="527"/>
      <c r="AE32" s="527"/>
      <c r="AF32" s="527"/>
      <c r="AG32" s="527"/>
      <c r="AH32" s="527"/>
      <c r="AI32" s="527"/>
    </row>
    <row r="33" spans="1:35" ht="12.75" customHeight="1" x14ac:dyDescent="0.2">
      <c r="A33" s="1056" t="s">
        <v>418</v>
      </c>
      <c r="B33" s="1186">
        <f>START!B50</f>
        <v>0</v>
      </c>
      <c r="C33" s="1186"/>
      <c r="D33" s="1186"/>
      <c r="E33" s="1186"/>
      <c r="F33" s="1186"/>
      <c r="G33" s="1187"/>
      <c r="Q33" s="527"/>
      <c r="R33" s="527"/>
      <c r="S33" s="527"/>
      <c r="T33" s="527"/>
      <c r="U33" s="527"/>
      <c r="V33" s="527"/>
      <c r="W33" s="527"/>
      <c r="X33" s="527"/>
      <c r="Y33" s="527"/>
      <c r="AB33" s="527"/>
      <c r="AC33" s="527"/>
      <c r="AD33" s="527"/>
      <c r="AE33" s="527"/>
      <c r="AF33" s="527"/>
      <c r="AG33" s="527"/>
      <c r="AH33" s="527"/>
      <c r="AI33" s="527"/>
    </row>
    <row r="34" spans="1:35" ht="12.75" customHeight="1" x14ac:dyDescent="0.2">
      <c r="A34" s="1056" t="s">
        <v>419</v>
      </c>
      <c r="B34" s="1186">
        <f>START!B51</f>
        <v>0</v>
      </c>
      <c r="C34" s="1186"/>
      <c r="D34" s="1186"/>
      <c r="E34" s="1186"/>
      <c r="F34" s="1186"/>
      <c r="G34" s="1187"/>
      <c r="Q34" s="527"/>
      <c r="R34" s="527"/>
      <c r="S34" s="527"/>
      <c r="T34" s="527"/>
      <c r="U34" s="527"/>
      <c r="V34" s="527"/>
      <c r="W34" s="527"/>
      <c r="X34" s="527"/>
      <c r="Y34" s="527"/>
      <c r="AB34" s="527"/>
      <c r="AC34" s="527"/>
      <c r="AD34" s="527"/>
      <c r="AE34" s="527"/>
      <c r="AF34" s="527"/>
      <c r="AG34" s="527"/>
      <c r="AH34" s="527"/>
      <c r="AI34" s="527"/>
    </row>
    <row r="35" spans="1:35" ht="12.75" customHeight="1" x14ac:dyDescent="0.2">
      <c r="A35" s="1057" t="s">
        <v>410</v>
      </c>
      <c r="B35" s="1186">
        <f>START!B52</f>
        <v>0</v>
      </c>
      <c r="C35" s="1186"/>
      <c r="D35" s="1186"/>
      <c r="E35" s="1186"/>
      <c r="F35" s="1186"/>
      <c r="G35" s="1187"/>
      <c r="Q35" s="527"/>
      <c r="R35" s="527"/>
      <c r="S35" s="527"/>
      <c r="T35" s="527"/>
      <c r="U35" s="527"/>
      <c r="V35" s="527"/>
      <c r="W35" s="527"/>
      <c r="X35" s="527"/>
      <c r="Y35" s="527"/>
      <c r="AB35" s="527"/>
      <c r="AC35" s="527"/>
      <c r="AD35" s="527"/>
      <c r="AE35" s="527"/>
      <c r="AF35" s="527"/>
      <c r="AG35" s="527"/>
      <c r="AH35" s="527"/>
      <c r="AI35" s="527"/>
    </row>
    <row r="36" spans="1:35" ht="12.75" customHeight="1" x14ac:dyDescent="0.2">
      <c r="A36" s="1057" t="s">
        <v>411</v>
      </c>
      <c r="B36" s="1186">
        <f>START!B53</f>
        <v>0</v>
      </c>
      <c r="C36" s="1186"/>
      <c r="D36" s="1186"/>
      <c r="E36" s="1186"/>
      <c r="F36" s="1186"/>
      <c r="G36" s="1187"/>
      <c r="Q36" s="527"/>
      <c r="R36" s="527"/>
      <c r="S36" s="527"/>
      <c r="T36" s="527"/>
      <c r="U36" s="527"/>
      <c r="V36" s="527"/>
      <c r="W36" s="527"/>
      <c r="X36" s="527"/>
      <c r="Y36" s="527"/>
      <c r="AB36" s="527"/>
      <c r="AC36" s="527"/>
      <c r="AD36" s="527"/>
      <c r="AE36" s="527"/>
      <c r="AF36" s="527"/>
      <c r="AG36" s="527"/>
      <c r="AH36" s="527"/>
      <c r="AI36" s="527"/>
    </row>
    <row r="37" spans="1:35" ht="12.75" customHeight="1" x14ac:dyDescent="0.2">
      <c r="A37" s="1057" t="s">
        <v>412</v>
      </c>
      <c r="B37" s="1186">
        <f>START!B54</f>
        <v>0</v>
      </c>
      <c r="C37" s="1186"/>
      <c r="D37" s="1186"/>
      <c r="E37" s="1186"/>
      <c r="F37" s="1186"/>
      <c r="G37" s="1187"/>
      <c r="Q37" s="527"/>
      <c r="R37" s="527"/>
      <c r="S37" s="527"/>
      <c r="T37" s="527"/>
      <c r="U37" s="527"/>
      <c r="V37" s="527"/>
      <c r="W37" s="527"/>
      <c r="X37" s="527"/>
      <c r="Y37" s="527"/>
      <c r="AB37" s="527"/>
      <c r="AC37" s="527"/>
      <c r="AD37" s="527"/>
      <c r="AE37" s="527"/>
      <c r="AF37" s="527"/>
      <c r="AG37" s="527"/>
      <c r="AH37" s="527"/>
      <c r="AI37" s="527"/>
    </row>
    <row r="38" spans="1:35" ht="12.75" customHeight="1" thickBot="1" x14ac:dyDescent="0.25">
      <c r="A38" s="1058" t="s">
        <v>413</v>
      </c>
      <c r="B38" s="1182">
        <f>START!B55</f>
        <v>0</v>
      </c>
      <c r="C38" s="1182"/>
      <c r="D38" s="1182"/>
      <c r="E38" s="1182"/>
      <c r="F38" s="1182"/>
      <c r="G38" s="1183"/>
      <c r="Q38" s="527"/>
      <c r="R38" s="527"/>
      <c r="S38" s="527"/>
      <c r="T38" s="527"/>
      <c r="U38" s="527"/>
      <c r="V38" s="527"/>
      <c r="W38" s="527"/>
      <c r="X38" s="527"/>
      <c r="Y38" s="527"/>
      <c r="AB38" s="527"/>
      <c r="AC38" s="527"/>
      <c r="AD38" s="527"/>
      <c r="AE38" s="527"/>
      <c r="AF38" s="527"/>
      <c r="AG38" s="527"/>
      <c r="AH38" s="527"/>
      <c r="AI38" s="527"/>
    </row>
    <row r="39" spans="1:35" ht="12.75" customHeight="1" x14ac:dyDescent="0.2">
      <c r="A39" s="1035"/>
      <c r="B39" s="1190"/>
      <c r="C39" s="1190"/>
      <c r="D39" s="1190"/>
      <c r="E39" s="1190"/>
      <c r="F39" s="1190"/>
      <c r="G39" s="1190"/>
      <c r="Q39" s="527"/>
      <c r="R39" s="527"/>
      <c r="S39" s="527"/>
      <c r="T39" s="527"/>
      <c r="U39" s="527"/>
      <c r="V39" s="527"/>
      <c r="W39" s="527"/>
      <c r="X39" s="527"/>
      <c r="Y39" s="527"/>
      <c r="AB39" s="527"/>
      <c r="AC39" s="527"/>
      <c r="AD39" s="527"/>
      <c r="AE39" s="527"/>
      <c r="AF39" s="527"/>
      <c r="AG39" s="527"/>
      <c r="AH39" s="527"/>
      <c r="AI39" s="527"/>
    </row>
    <row r="40" spans="1:35" ht="12.75" customHeight="1" thickBot="1" x14ac:dyDescent="0.25">
      <c r="Q40" s="527"/>
      <c r="R40" s="527"/>
      <c r="S40" s="527"/>
      <c r="T40" s="527"/>
      <c r="U40" s="527"/>
      <c r="V40" s="527"/>
      <c r="W40" s="527"/>
      <c r="X40" s="527"/>
      <c r="Y40" s="527"/>
      <c r="AB40" s="527"/>
      <c r="AC40" s="527"/>
      <c r="AD40" s="527"/>
      <c r="AE40" s="527"/>
      <c r="AF40" s="527"/>
      <c r="AG40" s="527"/>
      <c r="AH40" s="527"/>
      <c r="AI40" s="527"/>
    </row>
    <row r="41" spans="1:35" ht="48" customHeight="1" thickBot="1" x14ac:dyDescent="0.25">
      <c r="A41" s="940" t="s">
        <v>424</v>
      </c>
      <c r="B41" s="766"/>
      <c r="C41" s="527"/>
      <c r="D41" s="527"/>
      <c r="E41" s="759"/>
      <c r="F41" s="527"/>
      <c r="G41" s="759"/>
      <c r="H41" s="759"/>
      <c r="I41" s="1003"/>
      <c r="J41" s="939"/>
      <c r="K41" s="527"/>
      <c r="L41"/>
      <c r="Q41" s="527"/>
      <c r="R41" s="527"/>
      <c r="S41" s="527"/>
      <c r="T41" s="527"/>
      <c r="U41" s="527"/>
      <c r="V41" s="527"/>
      <c r="W41" s="527"/>
      <c r="X41" s="527"/>
      <c r="Y41" s="527"/>
      <c r="AB41" s="527"/>
      <c r="AC41" s="527"/>
      <c r="AD41" s="527"/>
      <c r="AE41" s="527"/>
      <c r="AF41" s="527"/>
      <c r="AG41" s="527"/>
      <c r="AH41" s="527"/>
      <c r="AI41" s="527"/>
    </row>
    <row r="42" spans="1:35" ht="33" customHeight="1" x14ac:dyDescent="0.2">
      <c r="A42" s="1059" t="s">
        <v>182</v>
      </c>
      <c r="B42" s="1060" t="s">
        <v>180</v>
      </c>
      <c r="C42" s="1061" t="s">
        <v>181</v>
      </c>
      <c r="D42" s="1062" t="s">
        <v>0</v>
      </c>
      <c r="E42" s="1063" t="s">
        <v>1</v>
      </c>
      <c r="F42" s="1062" t="s">
        <v>193</v>
      </c>
      <c r="G42" s="1064" t="s">
        <v>280</v>
      </c>
      <c r="H42" s="1064" t="s">
        <v>281</v>
      </c>
      <c r="I42" s="1065" t="s">
        <v>381</v>
      </c>
      <c r="J42" s="1066" t="s">
        <v>425</v>
      </c>
      <c r="K42" s="1067" t="s">
        <v>359</v>
      </c>
      <c r="L42" s="1068" t="s">
        <v>385</v>
      </c>
      <c r="Q42" s="527"/>
      <c r="R42" s="527"/>
      <c r="S42" s="527"/>
      <c r="T42" s="527"/>
      <c r="U42" s="527"/>
      <c r="V42" s="527"/>
      <c r="W42" s="527"/>
      <c r="X42" s="527"/>
      <c r="Y42" s="527"/>
      <c r="AB42" s="527"/>
      <c r="AC42" s="527"/>
      <c r="AD42" s="527"/>
      <c r="AE42" s="527"/>
      <c r="AF42" s="527"/>
      <c r="AG42" s="527"/>
      <c r="AH42" s="527"/>
      <c r="AI42" s="527"/>
    </row>
    <row r="43" spans="1:35" ht="12.75" customHeight="1" x14ac:dyDescent="0.2">
      <c r="A43" s="1069" t="b">
        <f>IF('LBP Beplank.'!$B15&gt;0,'LBP Beplank.'!B15)</f>
        <v>0</v>
      </c>
      <c r="B43" s="1069" t="b">
        <f>IF('LBP Beplank.'!$B15&gt;0,'LBP Beplank.'!C15)</f>
        <v>0</v>
      </c>
      <c r="C43" s="1069" t="b">
        <f>IF('LBP Beplank.'!$B15&gt;0,'LBP Beplank.'!D15)</f>
        <v>0</v>
      </c>
      <c r="D43" s="1070" t="b">
        <f>IF('LBP Beplank.'!$B15&gt;0,'LBP Beplank.'!E15)</f>
        <v>0</v>
      </c>
      <c r="E43" s="1070" t="b">
        <f>IF('LBP Beplank.'!$B15&gt;0,'LBP Beplank.'!F15)</f>
        <v>0</v>
      </c>
      <c r="F43" s="1070" t="b">
        <f>IF('LBP Beplank.'!$B15&gt;0,'LBP Beplank.'!G15)</f>
        <v>0</v>
      </c>
      <c r="G43" s="1071"/>
      <c r="H43" s="1071"/>
      <c r="I43" s="1072" t="b">
        <f>IF('LBP Beplank.'!$B15&gt;0,'LBP Beplank.'!I15)</f>
        <v>0</v>
      </c>
      <c r="J43" s="1073" t="b">
        <f>IF('LBP Beplank.'!$B15&gt;0,'LBP Beplank.'!V15)</f>
        <v>0</v>
      </c>
      <c r="K43" s="1070" t="b">
        <f>IF('LBP Beplank.'!$B15&gt;0,'LBP Beplank.'!W15)</f>
        <v>0</v>
      </c>
      <c r="L43" s="1074"/>
      <c r="Q43" s="527"/>
      <c r="R43" s="527"/>
      <c r="S43" s="527"/>
      <c r="T43" s="527"/>
      <c r="U43" s="527"/>
      <c r="V43" s="527"/>
      <c r="W43" s="527"/>
      <c r="X43" s="527"/>
      <c r="Y43" s="527"/>
      <c r="AB43" s="527"/>
      <c r="AC43" s="527"/>
      <c r="AD43" s="527"/>
      <c r="AE43" s="527"/>
      <c r="AF43" s="527"/>
      <c r="AG43" s="527"/>
      <c r="AH43" s="527"/>
      <c r="AI43" s="527"/>
    </row>
    <row r="44" spans="1:35" ht="12.75" customHeight="1" x14ac:dyDescent="0.2">
      <c r="A44" s="1069" t="b">
        <f>IF('LBP Beplank.'!$B16&gt;0,'LBP Beplank.'!B16)</f>
        <v>0</v>
      </c>
      <c r="B44" s="1069" t="b">
        <f>IF('LBP Beplank.'!$B16&gt;0,'LBP Beplank.'!C16)</f>
        <v>0</v>
      </c>
      <c r="C44" s="1069" t="b">
        <f>IF('LBP Beplank.'!$B16&gt;0,'LBP Beplank.'!D16)</f>
        <v>0</v>
      </c>
      <c r="D44" s="1070" t="b">
        <f>IF('LBP Beplank.'!$B16&gt;0,'LBP Beplank.'!E16)</f>
        <v>0</v>
      </c>
      <c r="E44" s="1070" t="b">
        <f>IF('LBP Beplank.'!$B16&gt;0,'LBP Beplank.'!F16)</f>
        <v>0</v>
      </c>
      <c r="F44" s="1070" t="b">
        <f>IF('LBP Beplank.'!$B16&gt;0,'LBP Beplank.'!G16)</f>
        <v>0</v>
      </c>
      <c r="G44" s="1071"/>
      <c r="H44" s="1071"/>
      <c r="I44" s="1072" t="b">
        <f>IF('LBP Beplank.'!$B16&gt;0,'LBP Beplank.'!I16)</f>
        <v>0</v>
      </c>
      <c r="J44" s="1073" t="b">
        <f>IF('LBP Beplank.'!$B16&gt;0,'LBP Beplank.'!V16)</f>
        <v>0</v>
      </c>
      <c r="K44" s="1070" t="b">
        <f>IF('LBP Beplank.'!$B16&gt;0,'LBP Beplank.'!W16)</f>
        <v>0</v>
      </c>
      <c r="L44" s="1074"/>
    </row>
    <row r="45" spans="1:35" ht="12.75" customHeight="1" x14ac:dyDescent="0.2">
      <c r="A45" s="1069" t="b">
        <f>IF('LBP+HFA Bekleid.'!$B10&gt;0,'LBP+HFA Bekleid.'!B10)</f>
        <v>0</v>
      </c>
      <c r="B45" s="1069" t="b">
        <f>IF('LBP+HFA Bekleid.'!$B10&gt;0,'LBP+HFA Bekleid.'!C10)</f>
        <v>0</v>
      </c>
      <c r="C45" s="1069" t="b">
        <f>IF('LBP+HFA Bekleid.'!$B10&gt;0,'LBP+HFA Bekleid.'!D10)</f>
        <v>0</v>
      </c>
      <c r="D45" s="1070" t="b">
        <f>IF('LBP+HFA Bekleid.'!$B10&gt;0,'LBP+HFA Bekleid.'!E10)</f>
        <v>0</v>
      </c>
      <c r="E45" s="1070" t="b">
        <f>IF('LBP+HFA Bekleid.'!$B10&gt;0,'LBP+HFA Bekleid.'!F10)</f>
        <v>0</v>
      </c>
      <c r="F45" s="1070" t="b">
        <f>IF('LBP+HFA Bekleid.'!$B10&gt;0,'LBP+HFA Bekleid.'!G10)</f>
        <v>0</v>
      </c>
      <c r="G45" s="1071"/>
      <c r="H45" s="1071"/>
      <c r="I45" s="1072" t="b">
        <f>IF('LBP+HFA Bekleid.'!$B10&gt;0,'LBP+HFA Bekleid.'!I10)</f>
        <v>0</v>
      </c>
      <c r="J45" s="1073" t="b">
        <f>IF('LBP+HFA Bekleid.'!$B10&gt;0,'LBP+HFA Bekleid.'!V10)</f>
        <v>0</v>
      </c>
      <c r="K45" s="1070" t="b">
        <f>IF('LBP+HFA Bekleid.'!$B10&gt;0,'LBP+HFA Bekleid.'!W10)</f>
        <v>0</v>
      </c>
      <c r="L45" s="1074"/>
    </row>
    <row r="46" spans="1:35" ht="12.75" customHeight="1" x14ac:dyDescent="0.2">
      <c r="A46" s="1069" t="b">
        <f>IF('LBP+HFA Bekleid.'!$B11&gt;0,'LBP+HFA Bekleid.'!B11)</f>
        <v>0</v>
      </c>
      <c r="B46" s="1069" t="b">
        <f>IF('LBP+HFA Bekleid.'!$B11&gt;0,'LBP+HFA Bekleid.'!C11)</f>
        <v>0</v>
      </c>
      <c r="C46" s="1069" t="b">
        <f>IF('LBP+HFA Bekleid.'!$B11&gt;0,'LBP+HFA Bekleid.'!D11)</f>
        <v>0</v>
      </c>
      <c r="D46" s="1070" t="b">
        <f>IF('LBP+HFA Bekleid.'!$B11&gt;0,'LBP+HFA Bekleid.'!E11)</f>
        <v>0</v>
      </c>
      <c r="E46" s="1070" t="b">
        <f>IF('LBP+HFA Bekleid.'!$B11&gt;0,'LBP+HFA Bekleid.'!F11)</f>
        <v>0</v>
      </c>
      <c r="F46" s="1070" t="b">
        <f>IF('LBP+HFA Bekleid.'!$B11&gt;0,'LBP+HFA Bekleid.'!G11)</f>
        <v>0</v>
      </c>
      <c r="G46" s="1071"/>
      <c r="H46" s="1071"/>
      <c r="I46" s="1072" t="b">
        <f>IF('LBP+HFA Bekleid.'!$B11&gt;0,'LBP+HFA Bekleid.'!I11)</f>
        <v>0</v>
      </c>
      <c r="J46" s="1073" t="b">
        <f>IF('LBP+HFA Bekleid.'!$B11&gt;0,'LBP+HFA Bekleid.'!V11)</f>
        <v>0</v>
      </c>
      <c r="K46" s="1070" t="b">
        <f>IF('LBP+HFA Bekleid.'!$B11&gt;0,'LBP+HFA Bekleid.'!W11)</f>
        <v>0</v>
      </c>
      <c r="L46" s="1074"/>
    </row>
    <row r="47" spans="1:35" ht="12.75" customHeight="1" x14ac:dyDescent="0.2">
      <c r="A47" s="1071">
        <v>99</v>
      </c>
      <c r="B47" s="1083"/>
      <c r="C47" s="1071"/>
      <c r="D47" s="1071"/>
      <c r="E47" s="1077">
        <f>START!B57</f>
        <v>0</v>
      </c>
      <c r="F47" s="1071"/>
      <c r="G47" s="1085"/>
      <c r="H47" s="1085"/>
      <c r="I47" s="1087"/>
      <c r="J47" s="1089"/>
      <c r="K47" s="1071"/>
      <c r="L47" s="1074"/>
    </row>
    <row r="48" spans="1:35" ht="12.75" customHeight="1" x14ac:dyDescent="0.2">
      <c r="A48" s="1069" t="b">
        <f>IF('YOSIMA, CLAYFIX etc.'!B8&gt;0,'YOSIMA, CLAYFIX etc.'!B8)</f>
        <v>0</v>
      </c>
      <c r="B48" s="1069" t="b">
        <f>IF('YOSIMA, CLAYFIX etc.'!$B8&gt;0,'YOSIMA, CLAYFIX etc.'!C8)</f>
        <v>0</v>
      </c>
      <c r="C48" s="1069" t="b">
        <f>IF('YOSIMA, CLAYFIX etc.'!$B8&gt;0,'YOSIMA, CLAYFIX etc.'!D8)</f>
        <v>0</v>
      </c>
      <c r="D48" s="1070" t="b">
        <f>IF('YOSIMA, CLAYFIX etc.'!$B8&gt;0,'YOSIMA, CLAYFIX etc.'!E8)</f>
        <v>0</v>
      </c>
      <c r="E48" s="1070" t="b">
        <f>IF('YOSIMA, CLAYFIX etc.'!$B8&gt;0,'YOSIMA, CLAYFIX etc.'!F8)</f>
        <v>0</v>
      </c>
      <c r="F48" s="1070" t="b">
        <f>IF('YOSIMA, CLAYFIX etc.'!$B8&gt;0,'YOSIMA, CLAYFIX etc.'!G8)</f>
        <v>0</v>
      </c>
      <c r="G48" s="1071"/>
      <c r="H48" s="1071"/>
      <c r="I48" s="1072" t="b">
        <f>IF('YOSIMA, CLAYFIX etc.'!$B8&gt;0,'YOSIMA, CLAYFIX etc.'!K8)</f>
        <v>0</v>
      </c>
      <c r="J48" s="1073" t="b">
        <f>IF('YOSIMA, CLAYFIX etc.'!$B8&gt;0,'YOSIMA, CLAYFIX etc.'!X8)</f>
        <v>0</v>
      </c>
      <c r="K48" s="1070" t="b">
        <f>IF('YOSIMA, CLAYFIX etc.'!$B8&gt;0,'YOSIMA, CLAYFIX etc.'!Y8)</f>
        <v>0</v>
      </c>
      <c r="L48" s="1071"/>
    </row>
    <row r="49" spans="1:12" ht="12.75" customHeight="1" x14ac:dyDescent="0.2">
      <c r="A49" s="1069" t="b">
        <f>IF('YOSIMA, CLAYFIX etc.'!B9&gt;0,'YOSIMA, CLAYFIX etc.'!B9)</f>
        <v>0</v>
      </c>
      <c r="B49" s="1069" t="b">
        <f>IF('YOSIMA, CLAYFIX etc.'!$B9&gt;0,'YOSIMA, CLAYFIX etc.'!C9)</f>
        <v>0</v>
      </c>
      <c r="C49" s="1069" t="b">
        <f>IF('YOSIMA, CLAYFIX etc.'!$B9&gt;0,'YOSIMA, CLAYFIX etc.'!D9)</f>
        <v>0</v>
      </c>
      <c r="D49" s="1070" t="b">
        <f>IF('YOSIMA, CLAYFIX etc.'!$B9&gt;0,'YOSIMA, CLAYFIX etc.'!E9)</f>
        <v>0</v>
      </c>
      <c r="E49" s="1070" t="b">
        <f>IF('YOSIMA, CLAYFIX etc.'!$B9&gt;0,'YOSIMA, CLAYFIX etc.'!F9)</f>
        <v>0</v>
      </c>
      <c r="F49" s="1070" t="b">
        <f>IF('YOSIMA, CLAYFIX etc.'!$B9&gt;0,'YOSIMA, CLAYFIX etc.'!G9)</f>
        <v>0</v>
      </c>
      <c r="G49" s="1071"/>
      <c r="H49" s="1071"/>
      <c r="I49" s="1072" t="b">
        <f>IF('YOSIMA, CLAYFIX etc.'!$B9&gt;0,'YOSIMA, CLAYFIX etc.'!K9)</f>
        <v>0</v>
      </c>
      <c r="J49" s="1073" t="b">
        <f>IF('YOSIMA, CLAYFIX etc.'!$B9&gt;0,'YOSIMA, CLAYFIX etc.'!X9)</f>
        <v>0</v>
      </c>
      <c r="K49" s="1070" t="b">
        <f>IF('YOSIMA, CLAYFIX etc.'!$B9&gt;0,'YOSIMA, CLAYFIX etc.'!Y9)</f>
        <v>0</v>
      </c>
      <c r="L49" s="1071"/>
    </row>
    <row r="50" spans="1:12" ht="12.75" customHeight="1" x14ac:dyDescent="0.2">
      <c r="A50" s="1069" t="b">
        <f>IF('YOSIMA, CLAYFIX etc.'!B10&gt;0,'YOSIMA, CLAYFIX etc.'!B10)</f>
        <v>0</v>
      </c>
      <c r="B50" s="1069" t="b">
        <f>IF('YOSIMA, CLAYFIX etc.'!$B10&gt;0,'YOSIMA, CLAYFIX etc.'!C10)</f>
        <v>0</v>
      </c>
      <c r="C50" s="1069" t="b">
        <f>IF('YOSIMA, CLAYFIX etc.'!$B10&gt;0,'YOSIMA, CLAYFIX etc.'!D10)</f>
        <v>0</v>
      </c>
      <c r="D50" s="1070" t="b">
        <f>IF('YOSIMA, CLAYFIX etc.'!$B10&gt;0,'YOSIMA, CLAYFIX etc.'!E10)</f>
        <v>0</v>
      </c>
      <c r="E50" s="1070" t="b">
        <f>IF('YOSIMA, CLAYFIX etc.'!$B10&gt;0,'YOSIMA, CLAYFIX etc.'!F10)</f>
        <v>0</v>
      </c>
      <c r="F50" s="1070" t="b">
        <f>IF('YOSIMA, CLAYFIX etc.'!$B10&gt;0,'YOSIMA, CLAYFIX etc.'!G10)</f>
        <v>0</v>
      </c>
      <c r="G50" s="1071"/>
      <c r="H50" s="1071"/>
      <c r="I50" s="1072" t="b">
        <f>IF('YOSIMA, CLAYFIX etc.'!$B10&gt;0,'YOSIMA, CLAYFIX etc.'!K10)</f>
        <v>0</v>
      </c>
      <c r="J50" s="1073" t="b">
        <f>IF('YOSIMA, CLAYFIX etc.'!$B10&gt;0,'YOSIMA, CLAYFIX etc.'!X10)</f>
        <v>0</v>
      </c>
      <c r="K50" s="1070" t="b">
        <f>IF('YOSIMA, CLAYFIX etc.'!$B10&gt;0,'YOSIMA, CLAYFIX etc.'!Y10)</f>
        <v>0</v>
      </c>
      <c r="L50" s="1071"/>
    </row>
    <row r="51" spans="1:12" ht="12.75" customHeight="1" x14ac:dyDescent="0.2">
      <c r="A51" s="1069" t="b">
        <f>IF('YOSIMA, CLAYFIX etc.'!B11&gt;0,'YOSIMA, CLAYFIX etc.'!B11)</f>
        <v>0</v>
      </c>
      <c r="B51" s="1069" t="b">
        <f>IF('YOSIMA, CLAYFIX etc.'!$B11&gt;0,'YOSIMA, CLAYFIX etc.'!C11)</f>
        <v>0</v>
      </c>
      <c r="C51" s="1069" t="b">
        <f>IF('YOSIMA, CLAYFIX etc.'!$B11&gt;0,'YOSIMA, CLAYFIX etc.'!D11)</f>
        <v>0</v>
      </c>
      <c r="D51" s="1070" t="b">
        <f>IF('YOSIMA, CLAYFIX etc.'!$B11&gt;0,'YOSIMA, CLAYFIX etc.'!E11)</f>
        <v>0</v>
      </c>
      <c r="E51" s="1070" t="b">
        <f>IF('YOSIMA, CLAYFIX etc.'!$B11&gt;0,'YOSIMA, CLAYFIX etc.'!F11)</f>
        <v>0</v>
      </c>
      <c r="F51" s="1070" t="b">
        <f>IF('YOSIMA, CLAYFIX etc.'!$B11&gt;0,'YOSIMA, CLAYFIX etc.'!G11)</f>
        <v>0</v>
      </c>
      <c r="G51" s="1069" t="b">
        <f>IF('YOSIMA, CLAYFIX etc.'!$B11&gt;0,'YOSIMA, CLAYFIX etc.'!H11)</f>
        <v>0</v>
      </c>
      <c r="H51" s="1069" t="b">
        <f>IF('YOSIMA, CLAYFIX etc.'!$B11&gt;0,'YOSIMA, CLAYFIX etc.'!I11)</f>
        <v>0</v>
      </c>
      <c r="I51" s="1072" t="b">
        <f>IF('YOSIMA, CLAYFIX etc.'!$B11&gt;0,'YOSIMA, CLAYFIX etc.'!K11)</f>
        <v>0</v>
      </c>
      <c r="J51" s="1073" t="b">
        <f>IF('YOSIMA, CLAYFIX etc.'!$B11&gt;0,'YOSIMA, CLAYFIX etc.'!X11)</f>
        <v>0</v>
      </c>
      <c r="K51" s="1070" t="b">
        <f>IF('YOSIMA, CLAYFIX etc.'!$B11&gt;0,'YOSIMA, CLAYFIX etc.'!Y11)</f>
        <v>0</v>
      </c>
      <c r="L51" s="1071"/>
    </row>
    <row r="52" spans="1:12" ht="12.75" customHeight="1" x14ac:dyDescent="0.2">
      <c r="A52" s="1069" t="b">
        <f>IF('YOSIMA, CLAYFIX etc.'!B12&gt;0,'YOSIMA, CLAYFIX etc.'!B12)</f>
        <v>0</v>
      </c>
      <c r="B52" s="1069" t="b">
        <f>IF('YOSIMA, CLAYFIX etc.'!$B12&gt;0,'YOSIMA, CLAYFIX etc.'!C12)</f>
        <v>0</v>
      </c>
      <c r="C52" s="1069" t="b">
        <f>IF('YOSIMA, CLAYFIX etc.'!$B12&gt;0,'YOSIMA, CLAYFIX etc.'!D12)</f>
        <v>0</v>
      </c>
      <c r="D52" s="1070" t="b">
        <f>IF('YOSIMA, CLAYFIX etc.'!$B12&gt;0,'YOSIMA, CLAYFIX etc.'!E12)</f>
        <v>0</v>
      </c>
      <c r="E52" s="1070" t="b">
        <f>IF('YOSIMA, CLAYFIX etc.'!$B12&gt;0,'YOSIMA, CLAYFIX etc.'!F12)</f>
        <v>0</v>
      </c>
      <c r="F52" s="1070" t="b">
        <f>IF('YOSIMA, CLAYFIX etc.'!$B12&gt;0,'YOSIMA, CLAYFIX etc.'!G12)</f>
        <v>0</v>
      </c>
      <c r="G52" s="1069" t="b">
        <f>IF('YOSIMA, CLAYFIX etc.'!$B12&gt;0,'YOSIMA, CLAYFIX etc.'!H12)</f>
        <v>0</v>
      </c>
      <c r="H52" s="1069" t="b">
        <f>IF('YOSIMA, CLAYFIX etc.'!$B12&gt;0,'YOSIMA, CLAYFIX etc.'!I12)</f>
        <v>0</v>
      </c>
      <c r="I52" s="1072" t="b">
        <f>IF('YOSIMA, CLAYFIX etc.'!$B12&gt;0,'YOSIMA, CLAYFIX etc.'!K12)</f>
        <v>0</v>
      </c>
      <c r="J52" s="1073" t="b">
        <f>IF('YOSIMA, CLAYFIX etc.'!$B12&gt;0,'YOSIMA, CLAYFIX etc.'!X12)</f>
        <v>0</v>
      </c>
      <c r="K52" s="1070" t="b">
        <f>IF('YOSIMA, CLAYFIX etc.'!$B12&gt;0,'YOSIMA, CLAYFIX etc.'!Y12)</f>
        <v>0</v>
      </c>
      <c r="L52" s="1071"/>
    </row>
    <row r="53" spans="1:12" ht="12.75" customHeight="1" x14ac:dyDescent="0.2">
      <c r="A53" s="1069" t="b">
        <f>IF('YOSIMA, CLAYFIX etc.'!B13&gt;0,'YOSIMA, CLAYFIX etc.'!B13)</f>
        <v>0</v>
      </c>
      <c r="B53" s="1069" t="b">
        <f>IF('YOSIMA, CLAYFIX etc.'!$B13&gt;0,'YOSIMA, CLAYFIX etc.'!C13)</f>
        <v>0</v>
      </c>
      <c r="C53" s="1069" t="b">
        <f>IF('YOSIMA, CLAYFIX etc.'!$B13&gt;0,'YOSIMA, CLAYFIX etc.'!D13)</f>
        <v>0</v>
      </c>
      <c r="D53" s="1070" t="b">
        <f>IF('YOSIMA, CLAYFIX etc.'!$B13&gt;0,'YOSIMA, CLAYFIX etc.'!E13)</f>
        <v>0</v>
      </c>
      <c r="E53" s="1070" t="b">
        <f>IF('YOSIMA, CLAYFIX etc.'!$B13&gt;0,'YOSIMA, CLAYFIX etc.'!F13)</f>
        <v>0</v>
      </c>
      <c r="F53" s="1070" t="b">
        <f>IF('YOSIMA, CLAYFIX etc.'!$B13&gt;0,'YOSIMA, CLAYFIX etc.'!G13)</f>
        <v>0</v>
      </c>
      <c r="G53" s="1071"/>
      <c r="H53" s="1071"/>
      <c r="I53" s="1072" t="b">
        <f>IF('YOSIMA, CLAYFIX etc.'!$B13&gt;0,'YOSIMA, CLAYFIX etc.'!K13)</f>
        <v>0</v>
      </c>
      <c r="J53" s="1073" t="b">
        <f>IF('YOSIMA, CLAYFIX etc.'!$B13&gt;0,'YOSIMA, CLAYFIX etc.'!X13)</f>
        <v>0</v>
      </c>
      <c r="K53" s="1070" t="b">
        <f>IF('YOSIMA, CLAYFIX etc.'!$B13&gt;0,'YOSIMA, CLAYFIX etc.'!Y13)</f>
        <v>0</v>
      </c>
      <c r="L53" s="1071"/>
    </row>
    <row r="54" spans="1:12" ht="12.75" customHeight="1" x14ac:dyDescent="0.2">
      <c r="A54" s="1069" t="b">
        <f>IF('YOSIMA, CLAYFIX etc.'!B14&gt;0,'YOSIMA, CLAYFIX etc.'!B14)</f>
        <v>0</v>
      </c>
      <c r="B54" s="1069" t="b">
        <f>IF('YOSIMA, CLAYFIX etc.'!$B14&gt;0,'YOSIMA, CLAYFIX etc.'!C14)</f>
        <v>0</v>
      </c>
      <c r="C54" s="1069" t="b">
        <f>IF('YOSIMA, CLAYFIX etc.'!$B14&gt;0,'YOSIMA, CLAYFIX etc.'!D14)</f>
        <v>0</v>
      </c>
      <c r="D54" s="1070" t="b">
        <f>IF('YOSIMA, CLAYFIX etc.'!$B14&gt;0,'YOSIMA, CLAYFIX etc.'!E14)</f>
        <v>0</v>
      </c>
      <c r="E54" s="1070" t="b">
        <f>IF('YOSIMA, CLAYFIX etc.'!$B14&gt;0,'YOSIMA, CLAYFIX etc.'!F14)</f>
        <v>0</v>
      </c>
      <c r="F54" s="1070" t="b">
        <f>IF('YOSIMA, CLAYFIX etc.'!$B14&gt;0,'YOSIMA, CLAYFIX etc.'!G14)</f>
        <v>0</v>
      </c>
      <c r="G54" s="1071"/>
      <c r="H54" s="1071"/>
      <c r="I54" s="1072" t="b">
        <f>IF('YOSIMA, CLAYFIX etc.'!$B14&gt;0,'YOSIMA, CLAYFIX etc.'!K14)</f>
        <v>0</v>
      </c>
      <c r="J54" s="1073" t="b">
        <f>IF('YOSIMA, CLAYFIX etc.'!$B14&gt;0,'YOSIMA, CLAYFIX etc.'!X14)</f>
        <v>0</v>
      </c>
      <c r="K54" s="1070" t="b">
        <f>IF('YOSIMA, CLAYFIX etc.'!$B14&gt;0,'YOSIMA, CLAYFIX etc.'!Y14)</f>
        <v>0</v>
      </c>
      <c r="L54" s="1071"/>
    </row>
    <row r="55" spans="1:12" ht="12.75" customHeight="1" x14ac:dyDescent="0.2">
      <c r="A55" s="1069" t="b">
        <f>IF('YOSIMA, CLAYFIX etc.'!B15&gt;0,'YOSIMA, CLAYFIX etc.'!B15)</f>
        <v>0</v>
      </c>
      <c r="B55" s="1069" t="b">
        <f>IF('YOSIMA, CLAYFIX etc.'!$B15&gt;0,'YOSIMA, CLAYFIX etc.'!C15)</f>
        <v>0</v>
      </c>
      <c r="C55" s="1069" t="b">
        <f>IF('YOSIMA, CLAYFIX etc.'!$B15&gt;0,'YOSIMA, CLAYFIX etc.'!D15)</f>
        <v>0</v>
      </c>
      <c r="D55" s="1070" t="b">
        <f>IF('YOSIMA, CLAYFIX etc.'!$B15&gt;0,'YOSIMA, CLAYFIX etc.'!E15)</f>
        <v>0</v>
      </c>
      <c r="E55" s="1070" t="b">
        <f>IF('YOSIMA, CLAYFIX etc.'!$B15&gt;0,'YOSIMA, CLAYFIX etc.'!F15)</f>
        <v>0</v>
      </c>
      <c r="F55" s="1070" t="b">
        <f>IF('YOSIMA, CLAYFIX etc.'!$B15&gt;0,'YOSIMA, CLAYFIX etc.'!G15)</f>
        <v>0</v>
      </c>
      <c r="G55" s="1071"/>
      <c r="H55" s="1071"/>
      <c r="I55" s="1072" t="b">
        <f>IF('YOSIMA, CLAYFIX etc.'!$B15&gt;0,'YOSIMA, CLAYFIX etc.'!K15)</f>
        <v>0</v>
      </c>
      <c r="J55" s="1073" t="b">
        <f>IF('YOSIMA, CLAYFIX etc.'!$B15&gt;0,'YOSIMA, CLAYFIX etc.'!X15)</f>
        <v>0</v>
      </c>
      <c r="K55" s="1070" t="b">
        <f>IF('YOSIMA, CLAYFIX etc.'!$B15&gt;0,'YOSIMA, CLAYFIX etc.'!Y15)</f>
        <v>0</v>
      </c>
      <c r="L55" s="1071"/>
    </row>
    <row r="56" spans="1:12" ht="12.75" customHeight="1" x14ac:dyDescent="0.2">
      <c r="A56" s="1069" t="b">
        <f>IF('YOSIMA, CLAYFIX etc.'!B16&gt;0,'YOSIMA, CLAYFIX etc.'!B16)</f>
        <v>0</v>
      </c>
      <c r="B56" s="1069" t="b">
        <f>IF('YOSIMA, CLAYFIX etc.'!$B16&gt;0,'YOSIMA, CLAYFIX etc.'!C16)</f>
        <v>0</v>
      </c>
      <c r="C56" s="1069" t="b">
        <f>IF('YOSIMA, CLAYFIX etc.'!$B16&gt;0,'YOSIMA, CLAYFIX etc.'!D16)</f>
        <v>0</v>
      </c>
      <c r="D56" s="1070" t="b">
        <f>IF('YOSIMA, CLAYFIX etc.'!$B16&gt;0,'YOSIMA, CLAYFIX etc.'!E16)</f>
        <v>0</v>
      </c>
      <c r="E56" s="1070" t="b">
        <f>IF('YOSIMA, CLAYFIX etc.'!$B16&gt;0,'YOSIMA, CLAYFIX etc.'!F16)</f>
        <v>0</v>
      </c>
      <c r="F56" s="1070" t="b">
        <f>IF('YOSIMA, CLAYFIX etc.'!$B16&gt;0,'YOSIMA, CLAYFIX etc.'!G16)</f>
        <v>0</v>
      </c>
      <c r="G56" s="1071"/>
      <c r="H56" s="1071"/>
      <c r="I56" s="1072" t="b">
        <f>IF('YOSIMA, CLAYFIX etc.'!$B16&gt;0,'YOSIMA, CLAYFIX etc.'!K16)</f>
        <v>0</v>
      </c>
      <c r="J56" s="1073" t="b">
        <f>IF('YOSIMA, CLAYFIX etc.'!$B16&gt;0,'YOSIMA, CLAYFIX etc.'!X16)</f>
        <v>0</v>
      </c>
      <c r="K56" s="1070" t="b">
        <f>IF('YOSIMA, CLAYFIX etc.'!$B16&gt;0,'YOSIMA, CLAYFIX etc.'!Y16)</f>
        <v>0</v>
      </c>
      <c r="L56" s="1071"/>
    </row>
    <row r="57" spans="1:12" ht="12.75" customHeight="1" x14ac:dyDescent="0.2">
      <c r="A57" s="1069" t="b">
        <f>IF('YOSIMA, CLAYFIX etc.'!B17&gt;0,'YOSIMA, CLAYFIX etc.'!B17)</f>
        <v>0</v>
      </c>
      <c r="B57" s="1069" t="b">
        <f>IF('YOSIMA, CLAYFIX etc.'!$B17&gt;0,'YOSIMA, CLAYFIX etc.'!C17)</f>
        <v>0</v>
      </c>
      <c r="C57" s="1069" t="b">
        <f>IF('YOSIMA, CLAYFIX etc.'!$B17&gt;0,'YOSIMA, CLAYFIX etc.'!D17)</f>
        <v>0</v>
      </c>
      <c r="D57" s="1070" t="b">
        <f>IF('YOSIMA, CLAYFIX etc.'!$B17&gt;0,'YOSIMA, CLAYFIX etc.'!E17)</f>
        <v>0</v>
      </c>
      <c r="E57" s="1070" t="b">
        <f>IF('YOSIMA, CLAYFIX etc.'!$B17&gt;0,'YOSIMA, CLAYFIX etc.'!F17)</f>
        <v>0</v>
      </c>
      <c r="F57" s="1070" t="b">
        <f>IF('YOSIMA, CLAYFIX etc.'!$B17&gt;0,'YOSIMA, CLAYFIX etc.'!G17)</f>
        <v>0</v>
      </c>
      <c r="G57" s="1071"/>
      <c r="H57" s="1071"/>
      <c r="I57" s="1072" t="b">
        <f>IF('YOSIMA, CLAYFIX etc.'!$B17&gt;0,'YOSIMA, CLAYFIX etc.'!K17)</f>
        <v>0</v>
      </c>
      <c r="J57" s="1073" t="b">
        <f>IF('YOSIMA, CLAYFIX etc.'!$B17&gt;0,'YOSIMA, CLAYFIX etc.'!X17)</f>
        <v>0</v>
      </c>
      <c r="K57" s="1070" t="b">
        <f>IF('YOSIMA, CLAYFIX etc.'!$B17&gt;0,'YOSIMA, CLAYFIX etc.'!Y17)</f>
        <v>0</v>
      </c>
      <c r="L57" s="1071"/>
    </row>
    <row r="58" spans="1:12" ht="12.75" customHeight="1" x14ac:dyDescent="0.2">
      <c r="A58" s="1069" t="b">
        <f>IF('YOSIMA, CLAYFIX etc.'!B18&gt;0,'YOSIMA, CLAYFIX etc.'!B18)</f>
        <v>0</v>
      </c>
      <c r="B58" s="1069" t="b">
        <f>IF('YOSIMA, CLAYFIX etc.'!$B18&gt;0,'YOSIMA, CLAYFIX etc.'!C18)</f>
        <v>0</v>
      </c>
      <c r="C58" s="1069" t="b">
        <f>IF('YOSIMA, CLAYFIX etc.'!$B18&gt;0,'YOSIMA, CLAYFIX etc.'!D18)</f>
        <v>0</v>
      </c>
      <c r="D58" s="1070" t="b">
        <f>IF('YOSIMA, CLAYFIX etc.'!$B18&gt;0,'YOSIMA, CLAYFIX etc.'!E18)</f>
        <v>0</v>
      </c>
      <c r="E58" s="1070" t="b">
        <f>IF('YOSIMA, CLAYFIX etc.'!$B18&gt;0,'YOSIMA, CLAYFIX etc.'!F18)</f>
        <v>0</v>
      </c>
      <c r="F58" s="1070" t="b">
        <f>IF('YOSIMA, CLAYFIX etc.'!$B18&gt;0,'YOSIMA, CLAYFIX etc.'!G18)</f>
        <v>0</v>
      </c>
      <c r="G58" s="1069" t="b">
        <f>IF('YOSIMA, CLAYFIX etc.'!$B18&gt;0,'YOSIMA, CLAYFIX etc.'!H18)</f>
        <v>0</v>
      </c>
      <c r="H58" s="1071"/>
      <c r="I58" s="1072" t="b">
        <f>IF('YOSIMA, CLAYFIX etc.'!$B18&gt;0,'YOSIMA, CLAYFIX etc.'!K18)</f>
        <v>0</v>
      </c>
      <c r="J58" s="1073" t="b">
        <f>IF('YOSIMA, CLAYFIX etc.'!$B18&gt;0,'YOSIMA, CLAYFIX etc.'!X18)</f>
        <v>0</v>
      </c>
      <c r="K58" s="1070" t="b">
        <f>IF('YOSIMA, CLAYFIX etc.'!$B18&gt;0,'YOSIMA, CLAYFIX etc.'!Y18)</f>
        <v>0</v>
      </c>
      <c r="L58" s="1071"/>
    </row>
    <row r="59" spans="1:12" ht="12.75" customHeight="1" x14ac:dyDescent="0.2">
      <c r="A59" s="1069" t="b">
        <f>IF('YOSIMA, CLAYFIX etc.'!B19&gt;0,'YOSIMA, CLAYFIX etc.'!B19)</f>
        <v>0</v>
      </c>
      <c r="B59" s="1069" t="b">
        <f>IF('YOSIMA, CLAYFIX etc.'!$B19&gt;0,'YOSIMA, CLAYFIX etc.'!C19)</f>
        <v>0</v>
      </c>
      <c r="C59" s="1069" t="b">
        <f>IF('YOSIMA, CLAYFIX etc.'!$B19&gt;0,'YOSIMA, CLAYFIX etc.'!D19)</f>
        <v>0</v>
      </c>
      <c r="D59" s="1070" t="b">
        <f>IF('YOSIMA, CLAYFIX etc.'!$B19&gt;0,'YOSIMA, CLAYFIX etc.'!E19)</f>
        <v>0</v>
      </c>
      <c r="E59" s="1070" t="b">
        <f>IF('YOSIMA, CLAYFIX etc.'!$B19&gt;0,'YOSIMA, CLAYFIX etc.'!F19)</f>
        <v>0</v>
      </c>
      <c r="F59" s="1070" t="b">
        <f>IF('YOSIMA, CLAYFIX etc.'!$B19&gt;0,'YOSIMA, CLAYFIX etc.'!G19)</f>
        <v>0</v>
      </c>
      <c r="G59" s="1069" t="b">
        <f>IF('YOSIMA, CLAYFIX etc.'!$B19&gt;0,'YOSIMA, CLAYFIX etc.'!H19)</f>
        <v>0</v>
      </c>
      <c r="H59" s="1071"/>
      <c r="I59" s="1072" t="b">
        <f>IF('YOSIMA, CLAYFIX etc.'!$B19&gt;0,'YOSIMA, CLAYFIX etc.'!K19)</f>
        <v>0</v>
      </c>
      <c r="J59" s="1073" t="b">
        <f>IF('YOSIMA, CLAYFIX etc.'!$B19&gt;0,'YOSIMA, CLAYFIX etc.'!X19)</f>
        <v>0</v>
      </c>
      <c r="K59" s="1070" t="b">
        <f>IF('YOSIMA, CLAYFIX etc.'!$B19&gt;0,'YOSIMA, CLAYFIX etc.'!Y19)</f>
        <v>0</v>
      </c>
      <c r="L59" s="1071"/>
    </row>
    <row r="60" spans="1:12" ht="12.75" customHeight="1" x14ac:dyDescent="0.2">
      <c r="A60" s="1069" t="b">
        <f>IF('YOSIMA, CLAYFIX etc.'!B20&gt;0,'YOSIMA, CLAYFIX etc.'!B20)</f>
        <v>0</v>
      </c>
      <c r="B60" s="1069" t="b">
        <f>IF('YOSIMA, CLAYFIX etc.'!$B20&gt;0,'YOSIMA, CLAYFIX etc.'!C20)</f>
        <v>0</v>
      </c>
      <c r="C60" s="1069" t="b">
        <f>IF('YOSIMA, CLAYFIX etc.'!$B20&gt;0,'YOSIMA, CLAYFIX etc.'!D20)</f>
        <v>0</v>
      </c>
      <c r="D60" s="1070" t="b">
        <f>IF('YOSIMA, CLAYFIX etc.'!$B20&gt;0,'YOSIMA, CLAYFIX etc.'!E20)</f>
        <v>0</v>
      </c>
      <c r="E60" s="1070" t="b">
        <f>IF('YOSIMA, CLAYFIX etc.'!$B20&gt;0,'YOSIMA, CLAYFIX etc.'!F20)</f>
        <v>0</v>
      </c>
      <c r="F60" s="1070" t="b">
        <f>IF('YOSIMA, CLAYFIX etc.'!$B20&gt;0,'YOSIMA, CLAYFIX etc.'!G20)</f>
        <v>0</v>
      </c>
      <c r="G60" s="1071"/>
      <c r="H60" s="1071"/>
      <c r="I60" s="1072" t="b">
        <f>IF('YOSIMA, CLAYFIX etc.'!$B20&gt;0,'YOSIMA, CLAYFIX etc.'!K20)</f>
        <v>0</v>
      </c>
      <c r="J60" s="1073" t="b">
        <f>IF('YOSIMA, CLAYFIX etc.'!$B20&gt;0,'YOSIMA, CLAYFIX etc.'!X20)</f>
        <v>0</v>
      </c>
      <c r="K60" s="1070" t="b">
        <f>IF('YOSIMA, CLAYFIX etc.'!$B20&gt;0,'YOSIMA, CLAYFIX etc.'!Y20)</f>
        <v>0</v>
      </c>
      <c r="L60" s="1071"/>
    </row>
    <row r="61" spans="1:12" ht="12.75" customHeight="1" x14ac:dyDescent="0.2">
      <c r="A61" s="1069" t="b">
        <f>IF('YOSIMA, CLAYFIX etc.'!B21&gt;0,'YOSIMA, CLAYFIX etc.'!B21)</f>
        <v>0</v>
      </c>
      <c r="B61" s="1069" t="b">
        <f>IF('YOSIMA, CLAYFIX etc.'!$B21&gt;0,'YOSIMA, CLAYFIX etc.'!C21)</f>
        <v>0</v>
      </c>
      <c r="C61" s="1069" t="b">
        <f>IF('YOSIMA, CLAYFIX etc.'!$B21&gt;0,'YOSIMA, CLAYFIX etc.'!D21)</f>
        <v>0</v>
      </c>
      <c r="D61" s="1070" t="b">
        <f>IF('YOSIMA, CLAYFIX etc.'!$B21&gt;0,'YOSIMA, CLAYFIX etc.'!E21)</f>
        <v>0</v>
      </c>
      <c r="E61" s="1070" t="b">
        <f>IF('YOSIMA, CLAYFIX etc.'!$B21&gt;0,'YOSIMA, CLAYFIX etc.'!F21)</f>
        <v>0</v>
      </c>
      <c r="F61" s="1070" t="b">
        <f>IF('YOSIMA, CLAYFIX etc.'!$B21&gt;0,'YOSIMA, CLAYFIX etc.'!G21)</f>
        <v>0</v>
      </c>
      <c r="G61" s="1071"/>
      <c r="H61" s="1071"/>
      <c r="I61" s="1072" t="b">
        <f>IF('YOSIMA, CLAYFIX etc.'!$B21&gt;0,'YOSIMA, CLAYFIX etc.'!K21)</f>
        <v>0</v>
      </c>
      <c r="J61" s="1073" t="b">
        <f>IF('YOSIMA, CLAYFIX etc.'!$B21&gt;0,'YOSIMA, CLAYFIX etc.'!X21)</f>
        <v>0</v>
      </c>
      <c r="K61" s="1070" t="b">
        <f>IF('YOSIMA, CLAYFIX etc.'!$B21&gt;0,'YOSIMA, CLAYFIX etc.'!Y21)</f>
        <v>0</v>
      </c>
      <c r="L61" s="1071"/>
    </row>
    <row r="62" spans="1:12" ht="12.75" customHeight="1" x14ac:dyDescent="0.2">
      <c r="A62" s="1069" t="b">
        <f>IF('YOSIMA, CLAYFIX etc.'!B22&gt;0,'YOSIMA, CLAYFIX etc.'!B22)</f>
        <v>0</v>
      </c>
      <c r="B62" s="1069" t="b">
        <f>IF('YOSIMA, CLAYFIX etc.'!$B22&gt;0,'YOSIMA, CLAYFIX etc.'!C22)</f>
        <v>0</v>
      </c>
      <c r="C62" s="1069" t="b">
        <f>IF('YOSIMA, CLAYFIX etc.'!$B22&gt;0,'YOSIMA, CLAYFIX etc.'!D22)</f>
        <v>0</v>
      </c>
      <c r="D62" s="1070" t="b">
        <f>IF('YOSIMA, CLAYFIX etc.'!$B22&gt;0,'YOSIMA, CLAYFIX etc.'!E22)</f>
        <v>0</v>
      </c>
      <c r="E62" s="1070" t="b">
        <f>IF('YOSIMA, CLAYFIX etc.'!$B22&gt;0,'YOSIMA, CLAYFIX etc.'!F22)</f>
        <v>0</v>
      </c>
      <c r="F62" s="1070" t="b">
        <f>IF('YOSIMA, CLAYFIX etc.'!$B22&gt;0,'YOSIMA, CLAYFIX etc.'!G22)</f>
        <v>0</v>
      </c>
      <c r="G62" s="1071"/>
      <c r="H62" s="1071"/>
      <c r="I62" s="1072" t="b">
        <f>IF('YOSIMA, CLAYFIX etc.'!$B22&gt;0,'YOSIMA, CLAYFIX etc.'!K22)</f>
        <v>0</v>
      </c>
      <c r="J62" s="1073" t="b">
        <f>IF('YOSIMA, CLAYFIX etc.'!$B22&gt;0,'YOSIMA, CLAYFIX etc.'!X22)</f>
        <v>0</v>
      </c>
      <c r="K62" s="1070" t="b">
        <f>IF('YOSIMA, CLAYFIX etc.'!$B22&gt;0,'YOSIMA, CLAYFIX etc.'!Y22)</f>
        <v>0</v>
      </c>
      <c r="L62" s="1071"/>
    </row>
    <row r="63" spans="1:12" ht="12.75" customHeight="1" x14ac:dyDescent="0.2">
      <c r="A63" s="1069" t="b">
        <f>IF('YOSIMA, CLAYFIX etc.'!B23&gt;0,'YOSIMA, CLAYFIX etc.'!B23)</f>
        <v>0</v>
      </c>
      <c r="B63" s="1069" t="b">
        <f>IF('YOSIMA, CLAYFIX etc.'!$B23&gt;0,'YOSIMA, CLAYFIX etc.'!C23)</f>
        <v>0</v>
      </c>
      <c r="C63" s="1069" t="b">
        <f>IF('YOSIMA, CLAYFIX etc.'!$B23&gt;0,'YOSIMA, CLAYFIX etc.'!D23)</f>
        <v>0</v>
      </c>
      <c r="D63" s="1070" t="b">
        <f>IF('YOSIMA, CLAYFIX etc.'!$B23&gt;0,'YOSIMA, CLAYFIX etc.'!E23)</f>
        <v>0</v>
      </c>
      <c r="E63" s="1070" t="b">
        <f>IF('YOSIMA, CLAYFIX etc.'!$B23&gt;0,'YOSIMA, CLAYFIX etc.'!F23)</f>
        <v>0</v>
      </c>
      <c r="F63" s="1070" t="b">
        <f>IF('YOSIMA, CLAYFIX etc.'!$B23&gt;0,'YOSIMA, CLAYFIX etc.'!G23)</f>
        <v>0</v>
      </c>
      <c r="G63" s="1069" t="b">
        <f>IF('YOSIMA, CLAYFIX etc.'!$B23&gt;0,'YOSIMA, CLAYFIX etc.'!H23)</f>
        <v>0</v>
      </c>
      <c r="H63" s="1069" t="b">
        <f>IF('YOSIMA, CLAYFIX etc.'!$B23&gt;0,'YOSIMA, CLAYFIX etc.'!I23)</f>
        <v>0</v>
      </c>
      <c r="I63" s="1072" t="b">
        <f>IF('YOSIMA, CLAYFIX etc.'!$B23&gt;0,'YOSIMA, CLAYFIX etc.'!K23)</f>
        <v>0</v>
      </c>
      <c r="J63" s="1073" t="b">
        <f>IF('YOSIMA, CLAYFIX etc.'!$B23&gt;0,'YOSIMA, CLAYFIX etc.'!X23)</f>
        <v>0</v>
      </c>
      <c r="K63" s="1070" t="b">
        <f>IF('YOSIMA, CLAYFIX etc.'!$B23&gt;0,'YOSIMA, CLAYFIX etc.'!Y23)</f>
        <v>0</v>
      </c>
      <c r="L63" s="1071"/>
    </row>
    <row r="64" spans="1:12" ht="12.75" customHeight="1" x14ac:dyDescent="0.2">
      <c r="A64" s="1069" t="b">
        <f>IF('YOSIMA, CLAYFIX etc.'!B24&gt;0,'YOSIMA, CLAYFIX etc.'!B24)</f>
        <v>0</v>
      </c>
      <c r="B64" s="1069" t="b">
        <f>IF('YOSIMA, CLAYFIX etc.'!$B24&gt;0,'YOSIMA, CLAYFIX etc.'!C24)</f>
        <v>0</v>
      </c>
      <c r="C64" s="1069" t="b">
        <f>IF('YOSIMA, CLAYFIX etc.'!$B24&gt;0,'YOSIMA, CLAYFIX etc.'!D24)</f>
        <v>0</v>
      </c>
      <c r="D64" s="1070" t="b">
        <f>IF('YOSIMA, CLAYFIX etc.'!$B24&gt;0,'YOSIMA, CLAYFIX etc.'!E24)</f>
        <v>0</v>
      </c>
      <c r="E64" s="1070" t="b">
        <f>IF('YOSIMA, CLAYFIX etc.'!$B24&gt;0,'YOSIMA, CLAYFIX etc.'!F24)</f>
        <v>0</v>
      </c>
      <c r="F64" s="1070" t="b">
        <f>IF('YOSIMA, CLAYFIX etc.'!$B24&gt;0,'YOSIMA, CLAYFIX etc.'!G24)</f>
        <v>0</v>
      </c>
      <c r="G64" s="1069" t="b">
        <f>IF('YOSIMA, CLAYFIX etc.'!$B24&gt;0,'YOSIMA, CLAYFIX etc.'!H24)</f>
        <v>0</v>
      </c>
      <c r="H64" s="1069" t="b">
        <f>IF('YOSIMA, CLAYFIX etc.'!$B24&gt;0,'YOSIMA, CLAYFIX etc.'!I24)</f>
        <v>0</v>
      </c>
      <c r="I64" s="1072" t="b">
        <f>IF('YOSIMA, CLAYFIX etc.'!$B24&gt;0,'YOSIMA, CLAYFIX etc.'!K24)</f>
        <v>0</v>
      </c>
      <c r="J64" s="1073" t="b">
        <f>IF('YOSIMA, CLAYFIX etc.'!$B24&gt;0,'YOSIMA, CLAYFIX etc.'!X24)</f>
        <v>0</v>
      </c>
      <c r="K64" s="1070" t="b">
        <f>IF('YOSIMA, CLAYFIX etc.'!$B24&gt;0,'YOSIMA, CLAYFIX etc.'!Y24)</f>
        <v>0</v>
      </c>
      <c r="L64" s="1071"/>
    </row>
    <row r="65" spans="1:12" ht="12.75" customHeight="1" x14ac:dyDescent="0.2">
      <c r="A65" s="1069" t="b">
        <f>IF('YOSIMA, CLAYFIX etc.'!B25&gt;0,'YOSIMA, CLAYFIX etc.'!B25)</f>
        <v>0</v>
      </c>
      <c r="B65" s="1069" t="b">
        <f>IF('YOSIMA, CLAYFIX etc.'!$B25&gt;0,'YOSIMA, CLAYFIX etc.'!C25)</f>
        <v>0</v>
      </c>
      <c r="C65" s="1069" t="b">
        <f>IF('YOSIMA, CLAYFIX etc.'!$B25&gt;0,'YOSIMA, CLAYFIX etc.'!D25)</f>
        <v>0</v>
      </c>
      <c r="D65" s="1070" t="b">
        <f>IF('YOSIMA, CLAYFIX etc.'!$B25&gt;0,'YOSIMA, CLAYFIX etc.'!E25)</f>
        <v>0</v>
      </c>
      <c r="E65" s="1070" t="b">
        <f>IF('YOSIMA, CLAYFIX etc.'!$B25&gt;0,'YOSIMA, CLAYFIX etc.'!F25)</f>
        <v>0</v>
      </c>
      <c r="F65" s="1070" t="b">
        <f>IF('YOSIMA, CLAYFIX etc.'!$B25&gt;0,'YOSIMA, CLAYFIX etc.'!G25)</f>
        <v>0</v>
      </c>
      <c r="G65" s="1071"/>
      <c r="H65" s="1071"/>
      <c r="I65" s="1072" t="b">
        <f>IF('YOSIMA, CLAYFIX etc.'!$B25&gt;0,'YOSIMA, CLAYFIX etc.'!K25)</f>
        <v>0</v>
      </c>
      <c r="J65" s="1073" t="b">
        <f>IF('YOSIMA, CLAYFIX etc.'!$B25&gt;0,'YOSIMA, CLAYFIX etc.'!X25)</f>
        <v>0</v>
      </c>
      <c r="K65" s="1070" t="b">
        <f>IF('YOSIMA, CLAYFIX etc.'!$B25&gt;0,'YOSIMA, CLAYFIX etc.'!Y25)</f>
        <v>0</v>
      </c>
      <c r="L65" s="1071"/>
    </row>
    <row r="66" spans="1:12" ht="12.75" customHeight="1" x14ac:dyDescent="0.2">
      <c r="A66" s="1069" t="b">
        <f>IF('YOSIMA, CLAYFIX etc.'!B26&gt;0,'YOSIMA, CLAYFIX etc.'!B26)</f>
        <v>0</v>
      </c>
      <c r="B66" s="1069" t="b">
        <f>IF('YOSIMA, CLAYFIX etc.'!$B26&gt;0,'YOSIMA, CLAYFIX etc.'!C26)</f>
        <v>0</v>
      </c>
      <c r="C66" s="1069" t="b">
        <f>IF('YOSIMA, CLAYFIX etc.'!$B26&gt;0,'YOSIMA, CLAYFIX etc.'!D26)</f>
        <v>0</v>
      </c>
      <c r="D66" s="1070" t="b">
        <f>IF('YOSIMA, CLAYFIX etc.'!$B26&gt;0,'YOSIMA, CLAYFIX etc.'!E26)</f>
        <v>0</v>
      </c>
      <c r="E66" s="1070" t="b">
        <f>IF('YOSIMA, CLAYFIX etc.'!$B26&gt;0,'YOSIMA, CLAYFIX etc.'!F26)</f>
        <v>0</v>
      </c>
      <c r="F66" s="1070" t="b">
        <f>IF('YOSIMA, CLAYFIX etc.'!$B26&gt;0,'YOSIMA, CLAYFIX etc.'!G26)</f>
        <v>0</v>
      </c>
      <c r="G66" s="1071"/>
      <c r="H66" s="1071"/>
      <c r="I66" s="1072" t="b">
        <f>IF('YOSIMA, CLAYFIX etc.'!$B26&gt;0,'YOSIMA, CLAYFIX etc.'!K26)</f>
        <v>0</v>
      </c>
      <c r="J66" s="1073" t="b">
        <f>IF('YOSIMA, CLAYFIX etc.'!$B26&gt;0,'YOSIMA, CLAYFIX etc.'!X26)</f>
        <v>0</v>
      </c>
      <c r="K66" s="1070" t="b">
        <f>IF('YOSIMA, CLAYFIX etc.'!$B26&gt;0,'YOSIMA, CLAYFIX etc.'!Y26)</f>
        <v>0</v>
      </c>
      <c r="L66" s="1071"/>
    </row>
    <row r="67" spans="1:12" ht="12.75" customHeight="1" x14ac:dyDescent="0.2">
      <c r="A67" s="1069" t="b">
        <f>IF('YOSIMA, CLAYFIX etc.'!B27&gt;0,'YOSIMA, CLAYFIX etc.'!B27)</f>
        <v>0</v>
      </c>
      <c r="B67" s="1069" t="b">
        <f>IF('YOSIMA, CLAYFIX etc.'!$B27&gt;0,'YOSIMA, CLAYFIX etc.'!C27)</f>
        <v>0</v>
      </c>
      <c r="C67" s="1069" t="b">
        <f>IF('YOSIMA, CLAYFIX etc.'!$B27&gt;0,'YOSIMA, CLAYFIX etc.'!D27)</f>
        <v>0</v>
      </c>
      <c r="D67" s="1070" t="b">
        <f>IF('YOSIMA, CLAYFIX etc.'!$B27&gt;0,'YOSIMA, CLAYFIX etc.'!E27)</f>
        <v>0</v>
      </c>
      <c r="E67" s="1070" t="b">
        <f>IF('YOSIMA, CLAYFIX etc.'!$B27&gt;0,'YOSIMA, CLAYFIX etc.'!F27)</f>
        <v>0</v>
      </c>
      <c r="F67" s="1070" t="b">
        <f>IF('YOSIMA, CLAYFIX etc.'!$B27&gt;0,'YOSIMA, CLAYFIX etc.'!G27)</f>
        <v>0</v>
      </c>
      <c r="G67" s="1071"/>
      <c r="H67" s="1071"/>
      <c r="I67" s="1072" t="b">
        <f>IF('YOSIMA, CLAYFIX etc.'!$B27&gt;0,'YOSIMA, CLAYFIX etc.'!K27)</f>
        <v>0</v>
      </c>
      <c r="J67" s="1073" t="b">
        <f>IF('YOSIMA, CLAYFIX etc.'!$B27&gt;0,'YOSIMA, CLAYFIX etc.'!X27)</f>
        <v>0</v>
      </c>
      <c r="K67" s="1070" t="b">
        <f>IF('YOSIMA, CLAYFIX etc.'!$B27&gt;0,'YOSIMA, CLAYFIX etc.'!Y27)</f>
        <v>0</v>
      </c>
      <c r="L67" s="1071"/>
    </row>
    <row r="68" spans="1:12" ht="12.75" customHeight="1" x14ac:dyDescent="0.2">
      <c r="A68" s="1069" t="b">
        <f>IF('YOSIMA, CLAYFIX etc.'!B28&gt;0,'YOSIMA, CLAYFIX etc.'!B28)</f>
        <v>0</v>
      </c>
      <c r="B68" s="1069" t="b">
        <f>IF('YOSIMA, CLAYFIX etc.'!$B28&gt;0,'YOSIMA, CLAYFIX etc.'!C28)</f>
        <v>0</v>
      </c>
      <c r="C68" s="1069" t="b">
        <f>IF('YOSIMA, CLAYFIX etc.'!$B28&gt;0,'YOSIMA, CLAYFIX etc.'!D28)</f>
        <v>0</v>
      </c>
      <c r="D68" s="1070" t="b">
        <f>IF('YOSIMA, CLAYFIX etc.'!$B28&gt;0,'YOSIMA, CLAYFIX etc.'!E28)</f>
        <v>0</v>
      </c>
      <c r="E68" s="1070" t="b">
        <f>IF('YOSIMA, CLAYFIX etc.'!$B28&gt;0,'YOSIMA, CLAYFIX etc.'!F28)</f>
        <v>0</v>
      </c>
      <c r="F68" s="1070" t="b">
        <f>IF('YOSIMA, CLAYFIX etc.'!$B28&gt;0,'YOSIMA, CLAYFIX etc.'!G28)</f>
        <v>0</v>
      </c>
      <c r="G68" s="1071"/>
      <c r="H68" s="1071"/>
      <c r="I68" s="1072" t="b">
        <f>IF('YOSIMA, CLAYFIX etc.'!$B28&gt;0,'YOSIMA, CLAYFIX etc.'!K28)</f>
        <v>0</v>
      </c>
      <c r="J68" s="1073" t="b">
        <f>IF('YOSIMA, CLAYFIX etc.'!$B28&gt;0,'YOSIMA, CLAYFIX etc.'!X28)</f>
        <v>0</v>
      </c>
      <c r="K68" s="1070" t="b">
        <f>IF('YOSIMA, CLAYFIX etc.'!$B28&gt;0,'YOSIMA, CLAYFIX etc.'!Y28)</f>
        <v>0</v>
      </c>
      <c r="L68" s="1071"/>
    </row>
    <row r="69" spans="1:12" ht="12.75" customHeight="1" x14ac:dyDescent="0.2">
      <c r="A69" s="1075" t="b">
        <f>IF('YOSIMA, CLAYFIX etc.'!B29&gt;0,'YOSIMA, CLAYFIX etc.'!B29)</f>
        <v>0</v>
      </c>
      <c r="B69" s="1069" t="b">
        <f>IF('YOSIMA, CLAYFIX etc.'!$B29&gt;0,'YOSIMA, CLAYFIX etc.'!C29)</f>
        <v>0</v>
      </c>
      <c r="C69" s="1069" t="b">
        <f>IF('YOSIMA, CLAYFIX etc.'!$B29&gt;0,'YOSIMA, CLAYFIX etc.'!D29)</f>
        <v>0</v>
      </c>
      <c r="D69" s="1070" t="b">
        <f>IF('YOSIMA, CLAYFIX etc.'!$B29&gt;0,'YOSIMA, CLAYFIX etc.'!E29)</f>
        <v>0</v>
      </c>
      <c r="E69" s="1070" t="b">
        <f>IF('YOSIMA, CLAYFIX etc.'!$B29&gt;0,'YOSIMA, CLAYFIX etc.'!F29)</f>
        <v>0</v>
      </c>
      <c r="F69" s="1070" t="b">
        <f>IF('YOSIMA, CLAYFIX etc.'!$B29&gt;0,'YOSIMA, CLAYFIX etc.'!G29)</f>
        <v>0</v>
      </c>
      <c r="G69" s="1071"/>
      <c r="H69" s="1071"/>
      <c r="I69" s="1072" t="b">
        <f>IF('YOSIMA, CLAYFIX etc.'!$B29&gt;0,'YOSIMA, CLAYFIX etc.'!K29)</f>
        <v>0</v>
      </c>
      <c r="J69" s="1073" t="b">
        <f>IF('YOSIMA, CLAYFIX etc.'!$B29&gt;0,'YOSIMA, CLAYFIX etc.'!X29)</f>
        <v>0</v>
      </c>
      <c r="K69" s="1070" t="b">
        <f>IF('YOSIMA, CLAYFIX etc.'!$B29&gt;0,'YOSIMA, CLAYFIX etc.'!Y29)</f>
        <v>0</v>
      </c>
      <c r="L69" s="1071"/>
    </row>
    <row r="70" spans="1:12" ht="12.75" customHeight="1" x14ac:dyDescent="0.2">
      <c r="A70" s="1069" t="b">
        <f>IF(Lehmputz!$B8&gt;0,Lehmputz!B8)</f>
        <v>0</v>
      </c>
      <c r="B70" s="1069" t="b">
        <f>IF(Lehmputz!$B8&gt;0,Lehmputz!C8)</f>
        <v>0</v>
      </c>
      <c r="C70" s="1069" t="b">
        <f>IF(Lehmputz!$B8&gt;0,Lehmputz!D8)</f>
        <v>0</v>
      </c>
      <c r="D70" s="1070" t="b">
        <f>IF(Lehmputz!$B8&gt;0,Lehmputz!E8)</f>
        <v>0</v>
      </c>
      <c r="E70" s="1070" t="b">
        <f>IF(Lehmputz!$B8&gt;0,Lehmputz!F8)</f>
        <v>0</v>
      </c>
      <c r="F70" s="1070" t="b">
        <f>IF(Lehmputz!$B8&gt;0,Lehmputz!G8)</f>
        <v>0</v>
      </c>
      <c r="G70" s="1071"/>
      <c r="H70" s="1071"/>
      <c r="I70" s="1072" t="b">
        <f>IF(Lehmputz!$B8&gt;0,Lehmputz!J8)</f>
        <v>0</v>
      </c>
      <c r="J70" s="1073" t="b">
        <f>IF(Lehmputz!$B8&gt;0,Lehmputz!W8)</f>
        <v>0</v>
      </c>
      <c r="K70" s="1070" t="b">
        <f>IF(Lehmputz!$B8&gt;0,Lehmputz!X8)</f>
        <v>0</v>
      </c>
      <c r="L70" s="1071"/>
    </row>
    <row r="71" spans="1:12" ht="12.75" customHeight="1" x14ac:dyDescent="0.2">
      <c r="A71" s="1069" t="b">
        <f>IF(Lehmputz!$B9&gt;0,Lehmputz!B9)</f>
        <v>0</v>
      </c>
      <c r="B71" s="1069" t="b">
        <f>IF(Lehmputz!$B9&gt;0,Lehmputz!C9)</f>
        <v>0</v>
      </c>
      <c r="C71" s="1069" t="b">
        <f>IF(Lehmputz!$B9&gt;0,Lehmputz!D9)</f>
        <v>0</v>
      </c>
      <c r="D71" s="1070" t="b">
        <f>IF(Lehmputz!$B9&gt;0,Lehmputz!E9)</f>
        <v>0</v>
      </c>
      <c r="E71" s="1070" t="b">
        <f>IF(Lehmputz!$B9&gt;0,Lehmputz!F9)</f>
        <v>0</v>
      </c>
      <c r="F71" s="1070" t="b">
        <f>IF(Lehmputz!$B9&gt;0,Lehmputz!G9)</f>
        <v>0</v>
      </c>
      <c r="G71" s="1071"/>
      <c r="H71" s="1071"/>
      <c r="I71" s="1072" t="b">
        <f>IF(Lehmputz!$B9&gt;0,Lehmputz!J9)</f>
        <v>0</v>
      </c>
      <c r="J71" s="1073" t="b">
        <f>IF(Lehmputz!$B9&gt;0,Lehmputz!W9)</f>
        <v>0</v>
      </c>
      <c r="K71" s="1070" t="b">
        <f>IF(Lehmputz!$B9&gt;0,Lehmputz!X9)</f>
        <v>0</v>
      </c>
      <c r="L71" s="1071"/>
    </row>
    <row r="72" spans="1:12" ht="12.75" customHeight="1" x14ac:dyDescent="0.2">
      <c r="A72" s="1069" t="b">
        <f>IF(Lehmputz!$B10&gt;0,Lehmputz!B10)</f>
        <v>0</v>
      </c>
      <c r="B72" s="1069" t="b">
        <f>IF(Lehmputz!$B10&gt;0,Lehmputz!C10)</f>
        <v>0</v>
      </c>
      <c r="C72" s="1069" t="b">
        <f>IF(Lehmputz!$B10&gt;0,Lehmputz!D10)</f>
        <v>0</v>
      </c>
      <c r="D72" s="1070" t="b">
        <f>IF(Lehmputz!$B10&gt;0,Lehmputz!E10)</f>
        <v>0</v>
      </c>
      <c r="E72" s="1070" t="b">
        <f>IF(Lehmputz!$B10&gt;0,Lehmputz!F10)</f>
        <v>0</v>
      </c>
      <c r="F72" s="1070" t="b">
        <f>IF(Lehmputz!$B10&gt;0,Lehmputz!G10)</f>
        <v>0</v>
      </c>
      <c r="G72" s="1071"/>
      <c r="H72" s="1071"/>
      <c r="I72" s="1072" t="b">
        <f>IF(Lehmputz!$B10&gt;0,Lehmputz!J10)</f>
        <v>0</v>
      </c>
      <c r="J72" s="1073" t="b">
        <f>IF(Lehmputz!$B10&gt;0,Lehmputz!W10)</f>
        <v>0</v>
      </c>
      <c r="K72" s="1070" t="b">
        <f>IF(Lehmputz!$B10&gt;0,Lehmputz!X10)</f>
        <v>0</v>
      </c>
      <c r="L72" s="1071"/>
    </row>
    <row r="73" spans="1:12" ht="12.75" customHeight="1" x14ac:dyDescent="0.2">
      <c r="A73" s="1069" t="b">
        <f>IF(Lehmputz!$B11&gt;0,Lehmputz!B11)</f>
        <v>0</v>
      </c>
      <c r="B73" s="1069" t="b">
        <f>IF(Lehmputz!$B11&gt;0,Lehmputz!C11)</f>
        <v>0</v>
      </c>
      <c r="C73" s="1069" t="b">
        <f>IF(Lehmputz!$B11&gt;0,Lehmputz!D11)</f>
        <v>0</v>
      </c>
      <c r="D73" s="1070" t="b">
        <f>IF(Lehmputz!$B11&gt;0,Lehmputz!E11)</f>
        <v>0</v>
      </c>
      <c r="E73" s="1070" t="b">
        <f>IF(Lehmputz!$B11&gt;0,Lehmputz!F11)</f>
        <v>0</v>
      </c>
      <c r="F73" s="1070" t="b">
        <f>IF(Lehmputz!$B11&gt;0,Lehmputz!G11)</f>
        <v>0</v>
      </c>
      <c r="G73" s="1071"/>
      <c r="H73" s="1071"/>
      <c r="I73" s="1072" t="b">
        <f>IF(Lehmputz!$B11&gt;0,Lehmputz!J11)</f>
        <v>0</v>
      </c>
      <c r="J73" s="1073" t="b">
        <f>IF(Lehmputz!$B11&gt;0,Lehmputz!W11)</f>
        <v>0</v>
      </c>
      <c r="K73" s="1070" t="b">
        <f>IF(Lehmputz!$B11&gt;0,Lehmputz!X11)</f>
        <v>0</v>
      </c>
      <c r="L73" s="1071"/>
    </row>
    <row r="74" spans="1:12" ht="12.75" customHeight="1" x14ac:dyDescent="0.2">
      <c r="A74" s="1069" t="b">
        <f>IF(Lehmputz!$B12&gt;0,Lehmputz!B12)</f>
        <v>0</v>
      </c>
      <c r="B74" s="1069" t="b">
        <f>IF(Lehmputz!$B12&gt;0,Lehmputz!C12)</f>
        <v>0</v>
      </c>
      <c r="C74" s="1069" t="b">
        <f>IF(Lehmputz!$B12&gt;0,Lehmputz!D12)</f>
        <v>0</v>
      </c>
      <c r="D74" s="1070" t="b">
        <f>IF(Lehmputz!$B12&gt;0,Lehmputz!E12)</f>
        <v>0</v>
      </c>
      <c r="E74" s="1070" t="b">
        <f>IF(Lehmputz!$B12&gt;0,Lehmputz!F12)</f>
        <v>0</v>
      </c>
      <c r="F74" s="1070" t="b">
        <f>IF(Lehmputz!$B12&gt;0,Lehmputz!G12)</f>
        <v>0</v>
      </c>
      <c r="G74" s="1071"/>
      <c r="H74" s="1071"/>
      <c r="I74" s="1072" t="b">
        <f>IF(Lehmputz!$B12&gt;0,Lehmputz!J12)</f>
        <v>0</v>
      </c>
      <c r="J74" s="1073" t="b">
        <f>IF(Lehmputz!$B12&gt;0,Lehmputz!W12)</f>
        <v>0</v>
      </c>
      <c r="K74" s="1070" t="b">
        <f>IF(Lehmputz!$B12&gt;0,Lehmputz!X12)</f>
        <v>0</v>
      </c>
      <c r="L74" s="1071"/>
    </row>
    <row r="75" spans="1:12" ht="12.75" customHeight="1" x14ac:dyDescent="0.2">
      <c r="A75" s="1069" t="b">
        <f>IF(Lehmputz!$B13&gt;0,Lehmputz!B13)</f>
        <v>0</v>
      </c>
      <c r="B75" s="1069" t="b">
        <f>IF(Lehmputz!$B13&gt;0,Lehmputz!C13)</f>
        <v>0</v>
      </c>
      <c r="C75" s="1069" t="b">
        <f>IF(Lehmputz!$B13&gt;0,Lehmputz!D13)</f>
        <v>0</v>
      </c>
      <c r="D75" s="1070" t="b">
        <f>IF(Lehmputz!$B13&gt;0,Lehmputz!E13)</f>
        <v>0</v>
      </c>
      <c r="E75" s="1070" t="b">
        <f>IF(Lehmputz!$B13&gt;0,Lehmputz!F13)</f>
        <v>0</v>
      </c>
      <c r="F75" s="1070" t="b">
        <f>IF(Lehmputz!$B13&gt;0,Lehmputz!G13)</f>
        <v>0</v>
      </c>
      <c r="G75" s="1071"/>
      <c r="H75" s="1071"/>
      <c r="I75" s="1072" t="b">
        <f>IF(Lehmputz!$B13&gt;0,Lehmputz!J13)</f>
        <v>0</v>
      </c>
      <c r="J75" s="1073" t="b">
        <f>IF(Lehmputz!$B13&gt;0,Lehmputz!W13)</f>
        <v>0</v>
      </c>
      <c r="K75" s="1070" t="b">
        <f>IF(Lehmputz!$B13&gt;0,Lehmputz!X13)</f>
        <v>0</v>
      </c>
      <c r="L75" s="1071"/>
    </row>
    <row r="76" spans="1:12" ht="12.75" customHeight="1" x14ac:dyDescent="0.2">
      <c r="A76" s="1069" t="b">
        <f>IF(Lehmputz!$B14&gt;0,Lehmputz!B14)</f>
        <v>0</v>
      </c>
      <c r="B76" s="1069" t="b">
        <f>IF(Lehmputz!$B14&gt;0,Lehmputz!C14)</f>
        <v>0</v>
      </c>
      <c r="C76" s="1069" t="b">
        <f>IF(Lehmputz!$B14&gt;0,Lehmputz!D14)</f>
        <v>0</v>
      </c>
      <c r="D76" s="1070" t="b">
        <f>IF(Lehmputz!$B14&gt;0,Lehmputz!E14)</f>
        <v>0</v>
      </c>
      <c r="E76" s="1070" t="b">
        <f>IF(Lehmputz!$B14&gt;0,Lehmputz!F14)</f>
        <v>0</v>
      </c>
      <c r="F76" s="1070" t="b">
        <f>IF(Lehmputz!$B14&gt;0,Lehmputz!G14)</f>
        <v>0</v>
      </c>
      <c r="G76" s="1071"/>
      <c r="H76" s="1071"/>
      <c r="I76" s="1072" t="b">
        <f>IF(Lehmputz!$B14&gt;0,Lehmputz!J14)</f>
        <v>0</v>
      </c>
      <c r="J76" s="1073" t="b">
        <f>IF(Lehmputz!$B14&gt;0,Lehmputz!W14)</f>
        <v>0</v>
      </c>
      <c r="K76" s="1070" t="b">
        <f>IF(Lehmputz!$B14&gt;0,Lehmputz!X14)</f>
        <v>0</v>
      </c>
      <c r="L76" s="1071"/>
    </row>
    <row r="77" spans="1:12" ht="12.75" customHeight="1" x14ac:dyDescent="0.2">
      <c r="A77" s="1069" t="b">
        <f>IF(Lehmputz!$B15&gt;0,Lehmputz!B15)</f>
        <v>0</v>
      </c>
      <c r="B77" s="1069" t="b">
        <f>IF(Lehmputz!$B15&gt;0,Lehmputz!C15)</f>
        <v>0</v>
      </c>
      <c r="C77" s="1069" t="b">
        <f>IF(Lehmputz!$B15&gt;0,Lehmputz!D15)</f>
        <v>0</v>
      </c>
      <c r="D77" s="1070" t="b">
        <f>IF(Lehmputz!$B15&gt;0,Lehmputz!E15)</f>
        <v>0</v>
      </c>
      <c r="E77" s="1070" t="b">
        <f>IF(Lehmputz!$B15&gt;0,Lehmputz!F15)</f>
        <v>0</v>
      </c>
      <c r="F77" s="1070" t="b">
        <f>IF(Lehmputz!$B15&gt;0,Lehmputz!G15)</f>
        <v>0</v>
      </c>
      <c r="G77" s="1071"/>
      <c r="H77" s="1071"/>
      <c r="I77" s="1072" t="b">
        <f>IF(Lehmputz!$B15&gt;0,Lehmputz!J15)</f>
        <v>0</v>
      </c>
      <c r="J77" s="1073" t="b">
        <f>IF(Lehmputz!$B15&gt;0,Lehmputz!W15)</f>
        <v>0</v>
      </c>
      <c r="K77" s="1070" t="b">
        <f>IF(Lehmputz!$B15&gt;0,Lehmputz!X15)</f>
        <v>0</v>
      </c>
      <c r="L77" s="1071"/>
    </row>
    <row r="78" spans="1:12" ht="12.75" customHeight="1" x14ac:dyDescent="0.2">
      <c r="A78" s="1069" t="b">
        <f>IF(Lehmputz!$B16&gt;0,Lehmputz!B16)</f>
        <v>0</v>
      </c>
      <c r="B78" s="1069" t="b">
        <f>IF(Lehmputz!$B16&gt;0,Lehmputz!C16)</f>
        <v>0</v>
      </c>
      <c r="C78" s="1069" t="b">
        <f>IF(Lehmputz!$B16&gt;0,Lehmputz!D16)</f>
        <v>0</v>
      </c>
      <c r="D78" s="1070" t="b">
        <f>IF(Lehmputz!$B16&gt;0,Lehmputz!E16)</f>
        <v>0</v>
      </c>
      <c r="E78" s="1070" t="b">
        <f>IF(Lehmputz!$B16&gt;0,Lehmputz!F16)</f>
        <v>0</v>
      </c>
      <c r="F78" s="1070" t="b">
        <f>IF(Lehmputz!$B16&gt;0,Lehmputz!G16)</f>
        <v>0</v>
      </c>
      <c r="G78" s="1071"/>
      <c r="H78" s="1071"/>
      <c r="I78" s="1072" t="b">
        <f>IF(Lehmputz!$B16&gt;0,Lehmputz!J16)</f>
        <v>0</v>
      </c>
      <c r="J78" s="1073" t="b">
        <f>IF(Lehmputz!$B16&gt;0,Lehmputz!W16)</f>
        <v>0</v>
      </c>
      <c r="K78" s="1070" t="b">
        <f>IF(Lehmputz!$B16&gt;0,Lehmputz!X16)</f>
        <v>0</v>
      </c>
      <c r="L78" s="1071"/>
    </row>
    <row r="79" spans="1:12" ht="12.75" customHeight="1" x14ac:dyDescent="0.2">
      <c r="A79" s="1069" t="b">
        <f>IF(Lehmputz!$B17&gt;0,Lehmputz!B17)</f>
        <v>0</v>
      </c>
      <c r="B79" s="1069" t="b">
        <f>IF(Lehmputz!$B17&gt;0,Lehmputz!C17)</f>
        <v>0</v>
      </c>
      <c r="C79" s="1069" t="b">
        <f>IF(Lehmputz!$B17&gt;0,Lehmputz!D17)</f>
        <v>0</v>
      </c>
      <c r="D79" s="1070" t="b">
        <f>IF(Lehmputz!$B17&gt;0,Lehmputz!E17)</f>
        <v>0</v>
      </c>
      <c r="E79" s="1070" t="b">
        <f>IF(Lehmputz!$B17&gt;0,Lehmputz!F17)</f>
        <v>0</v>
      </c>
      <c r="F79" s="1070" t="b">
        <f>IF(Lehmputz!$B17&gt;0,Lehmputz!G17)</f>
        <v>0</v>
      </c>
      <c r="G79" s="1071"/>
      <c r="H79" s="1071"/>
      <c r="I79" s="1072" t="b">
        <f>IF(Lehmputz!$B17&gt;0,Lehmputz!J17)</f>
        <v>0</v>
      </c>
      <c r="J79" s="1073" t="b">
        <f>IF(Lehmputz!$B17&gt;0,Lehmputz!W17)</f>
        <v>0</v>
      </c>
      <c r="K79" s="1070" t="b">
        <f>IF(Lehmputz!$B17&gt;0,Lehmputz!X17)</f>
        <v>0</v>
      </c>
      <c r="L79" s="1071"/>
    </row>
    <row r="80" spans="1:12" ht="12.75" customHeight="1" x14ac:dyDescent="0.2">
      <c r="A80" s="1069" t="b">
        <f>IF(Lehmputz!$B18&gt;0,Lehmputz!B18)</f>
        <v>0</v>
      </c>
      <c r="B80" s="1069" t="b">
        <f>IF(Lehmputz!$B18&gt;0,Lehmputz!C18)</f>
        <v>0</v>
      </c>
      <c r="C80" s="1069" t="b">
        <f>IF(Lehmputz!$B18&gt;0,Lehmputz!D18)</f>
        <v>0</v>
      </c>
      <c r="D80" s="1070" t="b">
        <f>IF(Lehmputz!$B18&gt;0,Lehmputz!E18)</f>
        <v>0</v>
      </c>
      <c r="E80" s="1070" t="b">
        <f>IF(Lehmputz!$B18&gt;0,Lehmputz!F18)</f>
        <v>0</v>
      </c>
      <c r="F80" s="1070" t="b">
        <f>IF(Lehmputz!$B18&gt;0,Lehmputz!G18)</f>
        <v>0</v>
      </c>
      <c r="G80" s="1071"/>
      <c r="H80" s="1071"/>
      <c r="I80" s="1072" t="b">
        <f>IF(Lehmputz!$B18&gt;0,Lehmputz!J18)</f>
        <v>0</v>
      </c>
      <c r="J80" s="1073" t="b">
        <f>IF(Lehmputz!$B18&gt;0,Lehmputz!W18)</f>
        <v>0</v>
      </c>
      <c r="K80" s="1070" t="b">
        <f>IF(Lehmputz!$B18&gt;0,Lehmputz!X18)</f>
        <v>0</v>
      </c>
      <c r="L80" s="1071"/>
    </row>
    <row r="81" spans="1:12" ht="12.75" customHeight="1" x14ac:dyDescent="0.2">
      <c r="A81" s="1069" t="b">
        <f>IF(Lehmputz!$B19&gt;0,Lehmputz!B19)</f>
        <v>0</v>
      </c>
      <c r="B81" s="1069" t="b">
        <f>IF(Lehmputz!$B19&gt;0,Lehmputz!C19)</f>
        <v>0</v>
      </c>
      <c r="C81" s="1069" t="b">
        <f>IF(Lehmputz!$B19&gt;0,Lehmputz!D19)</f>
        <v>0</v>
      </c>
      <c r="D81" s="1070" t="b">
        <f>IF(Lehmputz!$B19&gt;0,Lehmputz!E19)</f>
        <v>0</v>
      </c>
      <c r="E81" s="1070" t="b">
        <f>IF(Lehmputz!$B19&gt;0,Lehmputz!F19)</f>
        <v>0</v>
      </c>
      <c r="F81" s="1070" t="b">
        <f>IF(Lehmputz!$B19&gt;0,Lehmputz!G19)</f>
        <v>0</v>
      </c>
      <c r="G81" s="1071"/>
      <c r="H81" s="1071"/>
      <c r="I81" s="1072" t="b">
        <f>IF(Lehmputz!$B19&gt;0,Lehmputz!J19)</f>
        <v>0</v>
      </c>
      <c r="J81" s="1073" t="b">
        <f>IF(Lehmputz!$B19&gt;0,Lehmputz!W19)</f>
        <v>0</v>
      </c>
      <c r="K81" s="1070" t="b">
        <f>IF(Lehmputz!$B19&gt;0,Lehmputz!X19)</f>
        <v>0</v>
      </c>
      <c r="L81" s="1071"/>
    </row>
    <row r="82" spans="1:12" ht="12.75" customHeight="1" x14ac:dyDescent="0.2">
      <c r="A82" s="1069" t="b">
        <f>IF(Lehmputz!$B20&gt;0,Lehmputz!B20)</f>
        <v>0</v>
      </c>
      <c r="B82" s="1069" t="b">
        <f>IF(Lehmputz!$B20&gt;0,Lehmputz!C20)</f>
        <v>0</v>
      </c>
      <c r="C82" s="1069" t="b">
        <f>IF(Lehmputz!$B20&gt;0,Lehmputz!D20)</f>
        <v>0</v>
      </c>
      <c r="D82" s="1070" t="b">
        <f>IF(Lehmputz!$B20&gt;0,Lehmputz!E20)</f>
        <v>0</v>
      </c>
      <c r="E82" s="1070" t="b">
        <f>IF(Lehmputz!$B20&gt;0,Lehmputz!F20)</f>
        <v>0</v>
      </c>
      <c r="F82" s="1070" t="b">
        <f>IF(Lehmputz!$B20&gt;0,Lehmputz!G20)</f>
        <v>0</v>
      </c>
      <c r="G82" s="1071"/>
      <c r="H82" s="1071"/>
      <c r="I82" s="1072" t="b">
        <f>IF(Lehmputz!$B20&gt;0,Lehmputz!J20)</f>
        <v>0</v>
      </c>
      <c r="J82" s="1073" t="b">
        <f>IF(Lehmputz!$B20&gt;0,Lehmputz!W20)</f>
        <v>0</v>
      </c>
      <c r="K82" s="1070" t="b">
        <f>IF(Lehmputz!$B20&gt;0,Lehmputz!X20)</f>
        <v>0</v>
      </c>
      <c r="L82" s="1071"/>
    </row>
    <row r="83" spans="1:12" ht="12.75" customHeight="1" x14ac:dyDescent="0.2">
      <c r="A83" s="1069" t="b">
        <f>IF(Lehmputz!$B21&gt;0,Lehmputz!B21)</f>
        <v>0</v>
      </c>
      <c r="B83" s="1069" t="b">
        <f>IF(Lehmputz!$B21&gt;0,Lehmputz!C21)</f>
        <v>0</v>
      </c>
      <c r="C83" s="1069" t="b">
        <f>IF(Lehmputz!$B21&gt;0,Lehmputz!D21)</f>
        <v>0</v>
      </c>
      <c r="D83" s="1070" t="b">
        <f>IF(Lehmputz!$B21&gt;0,Lehmputz!E21)</f>
        <v>0</v>
      </c>
      <c r="E83" s="1070" t="b">
        <f>IF(Lehmputz!$B21&gt;0,Lehmputz!F21)</f>
        <v>0</v>
      </c>
      <c r="F83" s="1070" t="b">
        <f>IF(Lehmputz!$B21&gt;0,Lehmputz!G21)</f>
        <v>0</v>
      </c>
      <c r="G83" s="1071"/>
      <c r="H83" s="1071"/>
      <c r="I83" s="1072" t="b">
        <f>IF(Lehmputz!$B21&gt;0,Lehmputz!J21)</f>
        <v>0</v>
      </c>
      <c r="J83" s="1073" t="b">
        <f>IF(Lehmputz!$B21&gt;0,Lehmputz!W21)</f>
        <v>0</v>
      </c>
      <c r="K83" s="1070" t="b">
        <f>IF(Lehmputz!$B21&gt;0,Lehmputz!X21)</f>
        <v>0</v>
      </c>
      <c r="L83" s="1071"/>
    </row>
    <row r="84" spans="1:12" ht="12.75" customHeight="1" x14ac:dyDescent="0.2">
      <c r="A84" s="1069" t="b">
        <f>IF(Lehmputz!$B22&gt;0,Lehmputz!B22)</f>
        <v>0</v>
      </c>
      <c r="B84" s="1069" t="b">
        <f>IF(Lehmputz!$B22&gt;0,Lehmputz!C22)</f>
        <v>0</v>
      </c>
      <c r="C84" s="1069" t="b">
        <f>IF(Lehmputz!$B22&gt;0,Lehmputz!D22)</f>
        <v>0</v>
      </c>
      <c r="D84" s="1070" t="b">
        <f>IF(Lehmputz!$B22&gt;0,Lehmputz!E22)</f>
        <v>0</v>
      </c>
      <c r="E84" s="1070" t="b">
        <f>IF(Lehmputz!$B22&gt;0,Lehmputz!F22)</f>
        <v>0</v>
      </c>
      <c r="F84" s="1070" t="b">
        <f>IF(Lehmputz!$B22&gt;0,Lehmputz!G22)</f>
        <v>0</v>
      </c>
      <c r="G84" s="1071"/>
      <c r="H84" s="1071"/>
      <c r="I84" s="1072" t="b">
        <f>IF(Lehmputz!$B22&gt;0,Lehmputz!J22)</f>
        <v>0</v>
      </c>
      <c r="J84" s="1073" t="b">
        <f>IF(Lehmputz!$B22&gt;0,Lehmputz!W22)</f>
        <v>0</v>
      </c>
      <c r="K84" s="1070" t="b">
        <f>IF(Lehmputz!$B22&gt;0,Lehmputz!X22)</f>
        <v>0</v>
      </c>
      <c r="L84" s="1074"/>
    </row>
    <row r="85" spans="1:12" ht="12.75" customHeight="1" x14ac:dyDescent="0.2">
      <c r="A85" s="1069" t="b">
        <f>IF(Lehmputz!$B23&gt;0,Lehmputz!B23)</f>
        <v>0</v>
      </c>
      <c r="B85" s="1069" t="b">
        <f>IF(Lehmputz!$B23&gt;0,Lehmputz!C23)</f>
        <v>0</v>
      </c>
      <c r="C85" s="1069" t="b">
        <f>IF(Lehmputz!$B23&gt;0,Lehmputz!D23)</f>
        <v>0</v>
      </c>
      <c r="D85" s="1070" t="b">
        <f>IF(Lehmputz!$B23&gt;0,Lehmputz!E23)</f>
        <v>0</v>
      </c>
      <c r="E85" s="1070" t="b">
        <f>IF(Lehmputz!$B23&gt;0,Lehmputz!F23)</f>
        <v>0</v>
      </c>
      <c r="F85" s="1070" t="b">
        <f>IF(Lehmputz!$B23&gt;0,Lehmputz!G23)</f>
        <v>0</v>
      </c>
      <c r="G85" s="1071"/>
      <c r="H85" s="1071"/>
      <c r="I85" s="1072" t="b">
        <f>IF(Lehmputz!$B23&gt;0,Lehmputz!J23)</f>
        <v>0</v>
      </c>
      <c r="J85" s="1073" t="b">
        <f>IF(Lehmputz!$B23&gt;0,Lehmputz!W23)</f>
        <v>0</v>
      </c>
      <c r="K85" s="1070" t="b">
        <f>IF(Lehmputz!$B23&gt;0,Lehmputz!X23)</f>
        <v>0</v>
      </c>
      <c r="L85" s="1074"/>
    </row>
    <row r="86" spans="1:12" ht="12.75" customHeight="1" x14ac:dyDescent="0.2">
      <c r="A86" s="1069" t="b">
        <f>IF(Lehmputz!$B24&gt;0,Lehmputz!B24)</f>
        <v>0</v>
      </c>
      <c r="B86" s="1069" t="b">
        <f>IF(Lehmputz!$B24&gt;0,Lehmputz!C24)</f>
        <v>0</v>
      </c>
      <c r="C86" s="1069" t="b">
        <f>IF(Lehmputz!$B24&gt;0,Lehmputz!D24)</f>
        <v>0</v>
      </c>
      <c r="D86" s="1070" t="b">
        <f>IF(Lehmputz!$B24&gt;0,Lehmputz!E24)</f>
        <v>0</v>
      </c>
      <c r="E86" s="1070" t="b">
        <f>IF(Lehmputz!$B24&gt;0,Lehmputz!F24)</f>
        <v>0</v>
      </c>
      <c r="F86" s="1070" t="b">
        <f>IF(Lehmputz!$B24&gt;0,Lehmputz!G24)</f>
        <v>0</v>
      </c>
      <c r="G86" s="1071"/>
      <c r="H86" s="1071"/>
      <c r="I86" s="1072" t="b">
        <f>IF(Lehmputz!$B24&gt;0,Lehmputz!J24)</f>
        <v>0</v>
      </c>
      <c r="J86" s="1073" t="b">
        <f>IF(Lehmputz!$B24&gt;0,Lehmputz!W24)</f>
        <v>0</v>
      </c>
      <c r="K86" s="1070" t="b">
        <f>IF(Lehmputz!$B24&gt;0,Lehmputz!X24)</f>
        <v>0</v>
      </c>
      <c r="L86" s="1074"/>
    </row>
    <row r="87" spans="1:12" ht="12.75" customHeight="1" x14ac:dyDescent="0.2">
      <c r="A87" s="1069" t="b">
        <f>IF(Lehmputz!$B25&gt;0,Lehmputz!B25)</f>
        <v>0</v>
      </c>
      <c r="B87" s="1069" t="b">
        <f>IF(Lehmputz!$B25&gt;0,Lehmputz!C25)</f>
        <v>0</v>
      </c>
      <c r="C87" s="1069" t="b">
        <f>IF(Lehmputz!$B25&gt;0,Lehmputz!D25)</f>
        <v>0</v>
      </c>
      <c r="D87" s="1070" t="b">
        <f>IF(Lehmputz!$B25&gt;0,Lehmputz!E25)</f>
        <v>0</v>
      </c>
      <c r="E87" s="1070" t="b">
        <f>IF(Lehmputz!$B25&gt;0,Lehmputz!F25)</f>
        <v>0</v>
      </c>
      <c r="F87" s="1070" t="b">
        <f>IF(Lehmputz!$B25&gt;0,Lehmputz!G25)</f>
        <v>0</v>
      </c>
      <c r="G87" s="1071"/>
      <c r="H87" s="1071"/>
      <c r="I87" s="1072" t="b">
        <f>IF(Lehmputz!$B25&gt;0,Lehmputz!J25)</f>
        <v>0</v>
      </c>
      <c r="J87" s="1073" t="b">
        <f>IF(Lehmputz!$B25&gt;0,Lehmputz!W25)</f>
        <v>0</v>
      </c>
      <c r="K87" s="1070" t="b">
        <f>IF(Lehmputz!$B25&gt;0,Lehmputz!X25)</f>
        <v>0</v>
      </c>
      <c r="L87" s="1074"/>
    </row>
    <row r="88" spans="1:12" ht="12.75" customHeight="1" x14ac:dyDescent="0.2">
      <c r="A88" s="1069" t="b">
        <f>IF(Lehmputz!$B26&gt;0,Lehmputz!B26)</f>
        <v>0</v>
      </c>
      <c r="B88" s="1069" t="b">
        <f>IF(Lehmputz!$B26&gt;0,Lehmputz!C26)</f>
        <v>0</v>
      </c>
      <c r="C88" s="1069" t="b">
        <f>IF(Lehmputz!$B26&gt;0,Lehmputz!D26)</f>
        <v>0</v>
      </c>
      <c r="D88" s="1070" t="b">
        <f>IF(Lehmputz!$B26&gt;0,Lehmputz!E26)</f>
        <v>0</v>
      </c>
      <c r="E88" s="1070" t="b">
        <f>IF(Lehmputz!$B26&gt;0,Lehmputz!F26)</f>
        <v>0</v>
      </c>
      <c r="F88" s="1070" t="b">
        <f>IF(Lehmputz!$B26&gt;0,Lehmputz!G26)</f>
        <v>0</v>
      </c>
      <c r="G88" s="1071"/>
      <c r="H88" s="1071"/>
      <c r="I88" s="1072" t="b">
        <f>IF(Lehmputz!$B26&gt;0,Lehmputz!J26)</f>
        <v>0</v>
      </c>
      <c r="J88" s="1073" t="b">
        <f>IF(Lehmputz!$B26&gt;0,Lehmputz!W26)</f>
        <v>0</v>
      </c>
      <c r="K88" s="1070" t="b">
        <f>IF(Lehmputz!$B26&gt;0,Lehmputz!X26)</f>
        <v>0</v>
      </c>
      <c r="L88" s="1074"/>
    </row>
    <row r="89" spans="1:12" ht="12.75" customHeight="1" x14ac:dyDescent="0.2">
      <c r="A89" s="1069" t="b">
        <f>IF(Lehmputz!$B27&gt;0,Lehmputz!B27)</f>
        <v>0</v>
      </c>
      <c r="B89" s="1069" t="b">
        <f>IF(Lehmputz!$B27&gt;0,Lehmputz!C27)</f>
        <v>0</v>
      </c>
      <c r="C89" s="1069" t="b">
        <f>IF(Lehmputz!$B27&gt;0,Lehmputz!D27)</f>
        <v>0</v>
      </c>
      <c r="D89" s="1070" t="b">
        <f>IF(Lehmputz!$B27&gt;0,Lehmputz!E27)</f>
        <v>0</v>
      </c>
      <c r="E89" s="1070" t="b">
        <f>IF(Lehmputz!$B27&gt;0,Lehmputz!F27)</f>
        <v>0</v>
      </c>
      <c r="F89" s="1070" t="b">
        <f>IF(Lehmputz!$B27&gt;0,Lehmputz!G27)</f>
        <v>0</v>
      </c>
      <c r="G89" s="1071"/>
      <c r="H89" s="1071"/>
      <c r="I89" s="1072" t="b">
        <f>IF(Lehmputz!$B27&gt;0,Lehmputz!J27)</f>
        <v>0</v>
      </c>
      <c r="J89" s="1073" t="b">
        <f>IF(Lehmputz!$B27&gt;0,Lehmputz!W27)</f>
        <v>0</v>
      </c>
      <c r="K89" s="1070" t="b">
        <f>IF(Lehmputz!$B27&gt;0,Lehmputz!X27)</f>
        <v>0</v>
      </c>
      <c r="L89" s="1074"/>
    </row>
    <row r="90" spans="1:12" ht="12.75" customHeight="1" x14ac:dyDescent="0.2">
      <c r="A90" s="1069" t="b">
        <f>IF(Lehmputz!$B28&gt;0,Lehmputz!B28)</f>
        <v>0</v>
      </c>
      <c r="B90" s="1069" t="b">
        <f>IF(Lehmputz!$B28&gt;0,Lehmputz!C28)</f>
        <v>0</v>
      </c>
      <c r="C90" s="1069" t="b">
        <f>IF(Lehmputz!$B28&gt;0,Lehmputz!D28)</f>
        <v>0</v>
      </c>
      <c r="D90" s="1070" t="b">
        <f>IF(Lehmputz!$B28&gt;0,Lehmputz!E28)</f>
        <v>0</v>
      </c>
      <c r="E90" s="1070" t="b">
        <f>IF(Lehmputz!$B28&gt;0,Lehmputz!F28)</f>
        <v>0</v>
      </c>
      <c r="F90" s="1070" t="b">
        <f>IF(Lehmputz!$B28&gt;0,Lehmputz!G28)</f>
        <v>0</v>
      </c>
      <c r="G90" s="1071"/>
      <c r="H90" s="1071"/>
      <c r="I90" s="1072" t="b">
        <f>IF(Lehmputz!$B28&gt;0,Lehmputz!J28)</f>
        <v>0</v>
      </c>
      <c r="J90" s="1073" t="b">
        <f>IF(Lehmputz!$B28&gt;0,Lehmputz!W28)</f>
        <v>0</v>
      </c>
      <c r="K90" s="1070" t="b">
        <f>IF(Lehmputz!$B28&gt;0,Lehmputz!X28)</f>
        <v>0</v>
      </c>
      <c r="L90" s="1074"/>
    </row>
    <row r="91" spans="1:12" ht="12.75" customHeight="1" x14ac:dyDescent="0.2">
      <c r="A91" s="1069" t="b">
        <f>IF(Lehmputz!$B29&gt;0,Lehmputz!B29)</f>
        <v>0</v>
      </c>
      <c r="B91" s="1069" t="b">
        <f>IF(Lehmputz!$B29&gt;0,Lehmputz!C29)</f>
        <v>0</v>
      </c>
      <c r="C91" s="1069" t="b">
        <f>IF(Lehmputz!$B29&gt;0,Lehmputz!D29)</f>
        <v>0</v>
      </c>
      <c r="D91" s="1070" t="b">
        <f>IF(Lehmputz!$B29&gt;0,Lehmputz!E29)</f>
        <v>0</v>
      </c>
      <c r="E91" s="1070" t="b">
        <f>IF(Lehmputz!$B29&gt;0,Lehmputz!F29)</f>
        <v>0</v>
      </c>
      <c r="F91" s="1070" t="b">
        <f>IF(Lehmputz!$B29&gt;0,Lehmputz!G29)</f>
        <v>0</v>
      </c>
      <c r="G91" s="1071"/>
      <c r="H91" s="1071"/>
      <c r="I91" s="1072" t="b">
        <f>IF(Lehmputz!$B29&gt;0,Lehmputz!J29)</f>
        <v>0</v>
      </c>
      <c r="J91" s="1073" t="b">
        <f>IF(Lehmputz!$B29&gt;0,Lehmputz!W29)</f>
        <v>0</v>
      </c>
      <c r="K91" s="1070" t="b">
        <f>IF(Lehmputz!$B29&gt;0,Lehmputz!X29)</f>
        <v>0</v>
      </c>
      <c r="L91" s="1074"/>
    </row>
    <row r="92" spans="1:12" ht="12.75" customHeight="1" x14ac:dyDescent="0.2">
      <c r="A92" s="1069" t="b">
        <f>IF(Lehmputz!$B30&gt;0,Lehmputz!B30)</f>
        <v>0</v>
      </c>
      <c r="B92" s="1069" t="b">
        <f>IF(Lehmputz!$B30&gt;0,Lehmputz!C30)</f>
        <v>0</v>
      </c>
      <c r="C92" s="1069" t="b">
        <f>IF(Lehmputz!$B30&gt;0,Lehmputz!D30)</f>
        <v>0</v>
      </c>
      <c r="D92" s="1070" t="b">
        <f>IF(Lehmputz!$B30&gt;0,Lehmputz!E30)</f>
        <v>0</v>
      </c>
      <c r="E92" s="1070" t="b">
        <f>IF(Lehmputz!$B30&gt;0,Lehmputz!F30)</f>
        <v>0</v>
      </c>
      <c r="F92" s="1070" t="b">
        <f>IF(Lehmputz!$B30&gt;0,Lehmputz!G30)</f>
        <v>0</v>
      </c>
      <c r="G92" s="1071"/>
      <c r="H92" s="1071"/>
      <c r="I92" s="1072" t="b">
        <f>IF(Lehmputz!$B30&gt;0,Lehmputz!J30)</f>
        <v>0</v>
      </c>
      <c r="J92" s="1073" t="b">
        <f>IF(Lehmputz!$B30&gt;0,Lehmputz!W30)</f>
        <v>0</v>
      </c>
      <c r="K92" s="1070" t="b">
        <f>IF(Lehmputz!$B30&gt;0,Lehmputz!X30)</f>
        <v>0</v>
      </c>
      <c r="L92" s="1074"/>
    </row>
    <row r="93" spans="1:12" ht="12.75" customHeight="1" x14ac:dyDescent="0.2">
      <c r="A93" s="1069" t="b">
        <f>IF(Lehmputz!$B31&gt;0,Lehmputz!B31)</f>
        <v>0</v>
      </c>
      <c r="B93" s="1069" t="b">
        <f>IF(Lehmputz!$B31&gt;0,Lehmputz!C31)</f>
        <v>0</v>
      </c>
      <c r="C93" s="1069" t="b">
        <f>IF(Lehmputz!$B31&gt;0,Lehmputz!D31)</f>
        <v>0</v>
      </c>
      <c r="D93" s="1070" t="b">
        <f>IF(Lehmputz!$B31&gt;0,Lehmputz!E31)</f>
        <v>0</v>
      </c>
      <c r="E93" s="1070" t="b">
        <f>IF(Lehmputz!$B31&gt;0,Lehmputz!F31)</f>
        <v>0</v>
      </c>
      <c r="F93" s="1070" t="b">
        <f>IF(Lehmputz!$B31&gt;0,Lehmputz!G31)</f>
        <v>0</v>
      </c>
      <c r="G93" s="1071"/>
      <c r="H93" s="1071"/>
      <c r="I93" s="1072" t="b">
        <f>IF(Lehmputz!$B31&gt;0,Lehmputz!J31)</f>
        <v>0</v>
      </c>
      <c r="J93" s="1073" t="b">
        <f>IF(Lehmputz!$B31&gt;0,Lehmputz!W31)</f>
        <v>0</v>
      </c>
      <c r="K93" s="1070" t="b">
        <f>IF(Lehmputz!$B31&gt;0,Lehmputz!X31)</f>
        <v>0</v>
      </c>
      <c r="L93" s="1074"/>
    </row>
    <row r="94" spans="1:12" ht="12.75" customHeight="1" x14ac:dyDescent="0.2">
      <c r="A94" s="1069" t="b">
        <f>IF(Lehmputz!$B32&gt;0,Lehmputz!B32)</f>
        <v>0</v>
      </c>
      <c r="B94" s="1069" t="b">
        <f>IF(Lehmputz!$B32&gt;0,Lehmputz!C32)</f>
        <v>0</v>
      </c>
      <c r="C94" s="1069" t="b">
        <f>IF(Lehmputz!$B32&gt;0,Lehmputz!D32)</f>
        <v>0</v>
      </c>
      <c r="D94" s="1070" t="b">
        <f>IF(Lehmputz!$B32&gt;0,Lehmputz!E32)</f>
        <v>0</v>
      </c>
      <c r="E94" s="1070" t="b">
        <f>IF(Lehmputz!$B32&gt;0,Lehmputz!F32)</f>
        <v>0</v>
      </c>
      <c r="F94" s="1070" t="b">
        <f>IF(Lehmputz!$B32&gt;0,Lehmputz!G32)</f>
        <v>0</v>
      </c>
      <c r="G94" s="1071"/>
      <c r="H94" s="1071"/>
      <c r="I94" s="1072" t="b">
        <f>IF(Lehmputz!$B32&gt;0,Lehmputz!J32)</f>
        <v>0</v>
      </c>
      <c r="J94" s="1073" t="b">
        <f>IF(Lehmputz!$B32&gt;0,Lehmputz!W32)</f>
        <v>0</v>
      </c>
      <c r="K94" s="1070" t="b">
        <f>IF(Lehmputz!$B32&gt;0,Lehmputz!X32)</f>
        <v>0</v>
      </c>
      <c r="L94" s="1074"/>
    </row>
    <row r="95" spans="1:12" ht="12.75" customHeight="1" x14ac:dyDescent="0.2">
      <c r="A95" s="1069" t="b">
        <f>IF(Lehmputz!$B33&gt;0,Lehmputz!B33)</f>
        <v>0</v>
      </c>
      <c r="B95" s="1069" t="b">
        <f>IF(Lehmputz!$B33&gt;0,Lehmputz!C33)</f>
        <v>0</v>
      </c>
      <c r="C95" s="1069" t="b">
        <f>IF(Lehmputz!$B33&gt;0,Lehmputz!D33)</f>
        <v>0</v>
      </c>
      <c r="D95" s="1070" t="b">
        <f>IF(Lehmputz!$B33&gt;0,Lehmputz!E33)</f>
        <v>0</v>
      </c>
      <c r="E95" s="1070" t="b">
        <f>IF(Lehmputz!$B33&gt;0,Lehmputz!F33)</f>
        <v>0</v>
      </c>
      <c r="F95" s="1070" t="b">
        <f>IF(Lehmputz!$B33&gt;0,Lehmputz!G33)</f>
        <v>0</v>
      </c>
      <c r="G95" s="1071"/>
      <c r="H95" s="1071"/>
      <c r="I95" s="1072" t="b">
        <f>IF(Lehmputz!$B33&gt;0,Lehmputz!J33)</f>
        <v>0</v>
      </c>
      <c r="J95" s="1073" t="b">
        <f>IF(Lehmputz!$B33&gt;0,Lehmputz!W33)</f>
        <v>0</v>
      </c>
      <c r="K95" s="1070" t="b">
        <f>IF(Lehmputz!$B33&gt;0,Lehmputz!X33)</f>
        <v>0</v>
      </c>
      <c r="L95" s="1074"/>
    </row>
    <row r="96" spans="1:12" ht="12.75" customHeight="1" x14ac:dyDescent="0.2">
      <c r="A96" s="1069" t="b">
        <f>IF(Lehmputz!$B34&gt;0,Lehmputz!B34)</f>
        <v>0</v>
      </c>
      <c r="B96" s="1069" t="b">
        <f>IF(Lehmputz!$B34&gt;0,Lehmputz!C34)</f>
        <v>0</v>
      </c>
      <c r="C96" s="1069" t="b">
        <f>IF(Lehmputz!$B34&gt;0,Lehmputz!D34)</f>
        <v>0</v>
      </c>
      <c r="D96" s="1070" t="b">
        <f>IF(Lehmputz!$B34&gt;0,Lehmputz!E34)</f>
        <v>0</v>
      </c>
      <c r="E96" s="1070" t="b">
        <f>IF(Lehmputz!$B34&gt;0,Lehmputz!F34)</f>
        <v>0</v>
      </c>
      <c r="F96" s="1070" t="b">
        <f>IF(Lehmputz!$B34&gt;0,Lehmputz!G34)</f>
        <v>0</v>
      </c>
      <c r="G96" s="1071"/>
      <c r="H96" s="1071"/>
      <c r="I96" s="1072" t="b">
        <f>IF(Lehmputz!$B34&gt;0,Lehmputz!J34)</f>
        <v>0</v>
      </c>
      <c r="J96" s="1073" t="b">
        <f>IF(Lehmputz!$B34&gt;0,Lehmputz!W34)</f>
        <v>0</v>
      </c>
      <c r="K96" s="1070" t="b">
        <f>IF(Lehmputz!$B34&gt;0,Lehmputz!X34)</f>
        <v>0</v>
      </c>
      <c r="L96" s="1074"/>
    </row>
    <row r="97" spans="1:12" ht="12.75" customHeight="1" x14ac:dyDescent="0.2">
      <c r="A97" s="1069" t="b">
        <f>IF(Lehmputz!$B35&gt;0,Lehmputz!B35)</f>
        <v>0</v>
      </c>
      <c r="B97" s="1069" t="b">
        <f>IF(Lehmputz!$B35&gt;0,Lehmputz!C35)</f>
        <v>0</v>
      </c>
      <c r="C97" s="1069" t="b">
        <f>IF(Lehmputz!$B35&gt;0,Lehmputz!D35)</f>
        <v>0</v>
      </c>
      <c r="D97" s="1070" t="b">
        <f>IF(Lehmputz!$B35&gt;0,Lehmputz!E35)</f>
        <v>0</v>
      </c>
      <c r="E97" s="1070" t="b">
        <f>IF(Lehmputz!$B35&gt;0,Lehmputz!F35)</f>
        <v>0</v>
      </c>
      <c r="F97" s="1070" t="b">
        <f>IF(Lehmputz!$B35&gt;0,Lehmputz!G35)</f>
        <v>0</v>
      </c>
      <c r="G97" s="1071"/>
      <c r="H97" s="1071"/>
      <c r="I97" s="1072" t="b">
        <f>IF(Lehmputz!$B35&gt;0,Lehmputz!J35)</f>
        <v>0</v>
      </c>
      <c r="J97" s="1073" t="b">
        <f>IF(Lehmputz!$B35&gt;0,Lehmputz!W35)</f>
        <v>0</v>
      </c>
      <c r="K97" s="1070" t="b">
        <f>IF(Lehmputz!$B35&gt;0,Lehmputz!X35)</f>
        <v>0</v>
      </c>
      <c r="L97" s="1074"/>
    </row>
    <row r="98" spans="1:12" ht="12.75" customHeight="1" x14ac:dyDescent="0.2">
      <c r="A98" s="1069" t="b">
        <f>IF(Lehmputz!$B36&gt;0,Lehmputz!B36)</f>
        <v>0</v>
      </c>
      <c r="B98" s="1069" t="b">
        <f>IF(Lehmputz!$B36&gt;0,Lehmputz!C36)</f>
        <v>0</v>
      </c>
      <c r="C98" s="1069" t="b">
        <f>IF(Lehmputz!$B36&gt;0,Lehmputz!D36)</f>
        <v>0</v>
      </c>
      <c r="D98" s="1070" t="b">
        <f>IF(Lehmputz!$B36&gt;0,Lehmputz!E36)</f>
        <v>0</v>
      </c>
      <c r="E98" s="1070" t="b">
        <f>IF(Lehmputz!$B36&gt;0,Lehmputz!F36)</f>
        <v>0</v>
      </c>
      <c r="F98" s="1070" t="b">
        <f>IF(Lehmputz!$B36&gt;0,Lehmputz!G36)</f>
        <v>0</v>
      </c>
      <c r="G98" s="1071"/>
      <c r="H98" s="1071"/>
      <c r="I98" s="1072" t="b">
        <f>IF(Lehmputz!$B36&gt;0,Lehmputz!J36)</f>
        <v>0</v>
      </c>
      <c r="J98" s="1073" t="b">
        <f>IF(Lehmputz!$B36&gt;0,Lehmputz!W36)</f>
        <v>0</v>
      </c>
      <c r="K98" s="1070" t="b">
        <f>IF(Lehmputz!$B36&gt;0,Lehmputz!X36)</f>
        <v>0</v>
      </c>
      <c r="L98" s="1074"/>
    </row>
    <row r="99" spans="1:12" ht="12.75" customHeight="1" x14ac:dyDescent="0.2">
      <c r="A99" s="1069" t="b">
        <f>IF(Lehmputz!$B37&gt;0,Lehmputz!B37)</f>
        <v>0</v>
      </c>
      <c r="B99" s="1069" t="b">
        <f>IF(Lehmputz!$B37&gt;0,Lehmputz!C37)</f>
        <v>0</v>
      </c>
      <c r="C99" s="1069" t="b">
        <f>IF(Lehmputz!$B37&gt;0,Lehmputz!D37)</f>
        <v>0</v>
      </c>
      <c r="D99" s="1070" t="b">
        <f>IF(Lehmputz!$B37&gt;0,Lehmputz!E37)</f>
        <v>0</v>
      </c>
      <c r="E99" s="1070" t="b">
        <f>IF(Lehmputz!$B37&gt;0,Lehmputz!F37)</f>
        <v>0</v>
      </c>
      <c r="F99" s="1070" t="b">
        <f>IF(Lehmputz!$B37&gt;0,Lehmputz!G37)</f>
        <v>0</v>
      </c>
      <c r="G99" s="1071"/>
      <c r="H99" s="1071"/>
      <c r="I99" s="1072" t="b">
        <f>IF(Lehmputz!$B37&gt;0,Lehmputz!J37)</f>
        <v>0</v>
      </c>
      <c r="J99" s="1073" t="b">
        <f>IF(Lehmputz!$B37&gt;0,Lehmputz!W37)</f>
        <v>0</v>
      </c>
      <c r="K99" s="1070" t="b">
        <f>IF(Lehmputz!$B37&gt;0,Lehmputz!X37)</f>
        <v>0</v>
      </c>
      <c r="L99" s="1074"/>
    </row>
    <row r="100" spans="1:12" ht="12.75" customHeight="1" x14ac:dyDescent="0.2">
      <c r="A100" s="1069" t="b">
        <f>IF(Lehmputz!$B38&gt;0,Lehmputz!B38)</f>
        <v>0</v>
      </c>
      <c r="B100" s="1069" t="b">
        <f>IF(Lehmputz!$B38&gt;0,Lehmputz!C38)</f>
        <v>0</v>
      </c>
      <c r="C100" s="1069" t="b">
        <f>IF(Lehmputz!$B38&gt;0,Lehmputz!D38)</f>
        <v>0</v>
      </c>
      <c r="D100" s="1070" t="b">
        <f>IF(Lehmputz!$B38&gt;0,Lehmputz!E38)</f>
        <v>0</v>
      </c>
      <c r="E100" s="1070" t="b">
        <f>IF(Lehmputz!$B38&gt;0,Lehmputz!F38)</f>
        <v>0</v>
      </c>
      <c r="F100" s="1070" t="b">
        <f>IF(Lehmputz!$B38&gt;0,Lehmputz!G38)</f>
        <v>0</v>
      </c>
      <c r="G100" s="1071"/>
      <c r="H100" s="1071"/>
      <c r="I100" s="1072" t="b">
        <f>IF(Lehmputz!$B38&gt;0,Lehmputz!J38)</f>
        <v>0</v>
      </c>
      <c r="J100" s="1073" t="b">
        <f>IF(Lehmputz!$B38&gt;0,Lehmputz!W38)</f>
        <v>0</v>
      </c>
      <c r="K100" s="1070" t="b">
        <f>IF(Lehmputz!$B38&gt;0,Lehmputz!X38)</f>
        <v>0</v>
      </c>
      <c r="L100" s="1074"/>
    </row>
    <row r="101" spans="1:12" ht="12.75" customHeight="1" x14ac:dyDescent="0.2">
      <c r="A101" s="1069" t="b">
        <f>IF(Lehmputz!$B39&gt;0,Lehmputz!B39)</f>
        <v>0</v>
      </c>
      <c r="B101" s="1069" t="b">
        <f>IF(Lehmputz!$B39&gt;0,Lehmputz!C39)</f>
        <v>0</v>
      </c>
      <c r="C101" s="1069" t="b">
        <f>IF(Lehmputz!$B39&gt;0,Lehmputz!D39)</f>
        <v>0</v>
      </c>
      <c r="D101" s="1070" t="b">
        <f>IF(Lehmputz!$B39&gt;0,Lehmputz!E39)</f>
        <v>0</v>
      </c>
      <c r="E101" s="1070" t="b">
        <f>IF(Lehmputz!$B39&gt;0,Lehmputz!F39)</f>
        <v>0</v>
      </c>
      <c r="F101" s="1070" t="b">
        <f>IF(Lehmputz!$B39&gt;0,Lehmputz!G39)</f>
        <v>0</v>
      </c>
      <c r="G101" s="1071"/>
      <c r="H101" s="1071"/>
      <c r="I101" s="1072" t="b">
        <f>IF(Lehmputz!$B39&gt;0,Lehmputz!J39)</f>
        <v>0</v>
      </c>
      <c r="J101" s="1073" t="b">
        <f>IF(Lehmputz!$B39&gt;0,Lehmputz!W39)</f>
        <v>0</v>
      </c>
      <c r="K101" s="1070" t="b">
        <f>IF(Lehmputz!$B39&gt;0,Lehmputz!X39)</f>
        <v>0</v>
      </c>
      <c r="L101" s="1074"/>
    </row>
    <row r="102" spans="1:12" ht="12.75" customHeight="1" x14ac:dyDescent="0.2">
      <c r="A102" s="1069" t="b">
        <f>IF(Lehmputz!$B40&gt;0,Lehmputz!B40)</f>
        <v>0</v>
      </c>
      <c r="B102" s="1069" t="b">
        <f>IF(Lehmputz!$B40&gt;0,Lehmputz!C40)</f>
        <v>0</v>
      </c>
      <c r="C102" s="1069" t="b">
        <f>IF(Lehmputz!$B40&gt;0,Lehmputz!D40)</f>
        <v>0</v>
      </c>
      <c r="D102" s="1070" t="b">
        <f>IF(Lehmputz!$B40&gt;0,Lehmputz!E40)</f>
        <v>0</v>
      </c>
      <c r="E102" s="1070" t="b">
        <f>IF(Lehmputz!$B40&gt;0,Lehmputz!F40)</f>
        <v>0</v>
      </c>
      <c r="F102" s="1070" t="b">
        <f>IF(Lehmputz!$B40&gt;0,Lehmputz!G40)</f>
        <v>0</v>
      </c>
      <c r="G102" s="1071"/>
      <c r="H102" s="1071"/>
      <c r="I102" s="1072" t="b">
        <f>IF(Lehmputz!$B40&gt;0,Lehmputz!J40)</f>
        <v>0</v>
      </c>
      <c r="J102" s="1073" t="b">
        <f>IF(Lehmputz!$B40&gt;0,Lehmputz!W40)</f>
        <v>0</v>
      </c>
      <c r="K102" s="1070" t="b">
        <f>IF(Lehmputz!$B40&gt;0,Lehmputz!X40)</f>
        <v>0</v>
      </c>
      <c r="L102" s="1074"/>
    </row>
    <row r="103" spans="1:12" ht="12.75" customHeight="1" x14ac:dyDescent="0.2">
      <c r="A103" s="1069" t="b">
        <f>IF(Lehmputz!$B41&gt;0,Lehmputz!B41)</f>
        <v>0</v>
      </c>
      <c r="B103" s="1069" t="b">
        <f>IF(Lehmputz!$B41&gt;0,Lehmputz!C41)</f>
        <v>0</v>
      </c>
      <c r="C103" s="1069" t="b">
        <f>IF(Lehmputz!$B41&gt;0,Lehmputz!D41)</f>
        <v>0</v>
      </c>
      <c r="D103" s="1070" t="b">
        <f>IF(Lehmputz!$B41&gt;0,Lehmputz!E41)</f>
        <v>0</v>
      </c>
      <c r="E103" s="1070" t="b">
        <f>IF(Lehmputz!$B41&gt;0,Lehmputz!F41)</f>
        <v>0</v>
      </c>
      <c r="F103" s="1070" t="b">
        <f>IF(Lehmputz!$B41&gt;0,Lehmputz!G41)</f>
        <v>0</v>
      </c>
      <c r="G103" s="1071"/>
      <c r="H103" s="1071"/>
      <c r="I103" s="1072" t="b">
        <f>IF(Lehmputz!$B41&gt;0,Lehmputz!J41)</f>
        <v>0</v>
      </c>
      <c r="J103" s="1073" t="b">
        <f>IF(Lehmputz!$B41&gt;0,Lehmputz!W41)</f>
        <v>0</v>
      </c>
      <c r="K103" s="1070" t="b">
        <f>IF(Lehmputz!$B41&gt;0,Lehmputz!X41)</f>
        <v>0</v>
      </c>
      <c r="L103" s="1074"/>
    </row>
    <row r="104" spans="1:12" ht="12.75" customHeight="1" x14ac:dyDescent="0.2">
      <c r="A104" s="1069" t="b">
        <f>IF(Lehmputz!$B42&gt;0,Lehmputz!B42)</f>
        <v>0</v>
      </c>
      <c r="B104" s="1069" t="b">
        <f>IF(Lehmputz!$B42&gt;0,Lehmputz!C42)</f>
        <v>0</v>
      </c>
      <c r="C104" s="1069" t="b">
        <f>IF(Lehmputz!$B42&gt;0,Lehmputz!D42)</f>
        <v>0</v>
      </c>
      <c r="D104" s="1070" t="b">
        <f>IF(Lehmputz!$B42&gt;0,Lehmputz!E42)</f>
        <v>0</v>
      </c>
      <c r="E104" s="1070" t="b">
        <f>IF(Lehmputz!$B42&gt;0,Lehmputz!F42)</f>
        <v>0</v>
      </c>
      <c r="F104" s="1070" t="b">
        <f>IF(Lehmputz!$B42&gt;0,Lehmputz!G42)</f>
        <v>0</v>
      </c>
      <c r="G104" s="1071"/>
      <c r="H104" s="1071"/>
      <c r="I104" s="1072" t="b">
        <f>IF(Lehmputz!$B42&gt;0,Lehmputz!J42)</f>
        <v>0</v>
      </c>
      <c r="J104" s="1073" t="b">
        <f>IF(Lehmputz!$B42&gt;0,Lehmputz!W42)</f>
        <v>0</v>
      </c>
      <c r="K104" s="1070" t="b">
        <f>IF(Lehmputz!$B42&gt;0,Lehmputz!X42)</f>
        <v>0</v>
      </c>
      <c r="L104" s="1074"/>
    </row>
    <row r="105" spans="1:12" ht="12.75" customHeight="1" x14ac:dyDescent="0.2">
      <c r="A105" s="1069" t="b">
        <f>IF(Lehmputz!$B43&gt;0,Lehmputz!B43)</f>
        <v>0</v>
      </c>
      <c r="B105" s="1069" t="b">
        <f>IF(Lehmputz!$B43&gt;0,Lehmputz!C43)</f>
        <v>0</v>
      </c>
      <c r="C105" s="1069" t="b">
        <f>IF(Lehmputz!$B43&gt;0,Lehmputz!D43)</f>
        <v>0</v>
      </c>
      <c r="D105" s="1070" t="b">
        <f>IF(Lehmputz!$B43&gt;0,Lehmputz!E43)</f>
        <v>0</v>
      </c>
      <c r="E105" s="1070" t="b">
        <f>IF(Lehmputz!$B43&gt;0,Lehmputz!F43)</f>
        <v>0</v>
      </c>
      <c r="F105" s="1070" t="b">
        <f>IF(Lehmputz!$B43&gt;0,Lehmputz!G43)</f>
        <v>0</v>
      </c>
      <c r="G105" s="1071"/>
      <c r="H105" s="1071"/>
      <c r="I105" s="1072" t="b">
        <f>IF(Lehmputz!$B43&gt;0,Lehmputz!J43)</f>
        <v>0</v>
      </c>
      <c r="J105" s="1073" t="b">
        <f>IF(Lehmputz!$B43&gt;0,Lehmputz!W43)</f>
        <v>0</v>
      </c>
      <c r="K105" s="1070" t="b">
        <f>IF(Lehmputz!$B43&gt;0,Lehmputz!X43)</f>
        <v>0</v>
      </c>
      <c r="L105" s="1074"/>
    </row>
    <row r="106" spans="1:12" ht="12.75" customHeight="1" x14ac:dyDescent="0.2">
      <c r="A106" s="1069" t="b">
        <f>IF(Lehmputz!$B44&gt;0,Lehmputz!B44)</f>
        <v>0</v>
      </c>
      <c r="B106" s="1069" t="b">
        <f>IF(Lehmputz!$B44&gt;0,Lehmputz!C44)</f>
        <v>0</v>
      </c>
      <c r="C106" s="1069" t="b">
        <f>IF(Lehmputz!$B44&gt;0,Lehmputz!D44)</f>
        <v>0</v>
      </c>
      <c r="D106" s="1070" t="b">
        <f>IF(Lehmputz!$B44&gt;0,Lehmputz!E44)</f>
        <v>0</v>
      </c>
      <c r="E106" s="1070" t="b">
        <f>IF(Lehmputz!$B44&gt;0,Lehmputz!F44)</f>
        <v>0</v>
      </c>
      <c r="F106" s="1070" t="b">
        <f>IF(Lehmputz!$B44&gt;0,Lehmputz!G44)</f>
        <v>0</v>
      </c>
      <c r="G106" s="1071"/>
      <c r="H106" s="1071"/>
      <c r="I106" s="1072" t="b">
        <f>IF(Lehmputz!$B44&gt;0,Lehmputz!J44)</f>
        <v>0</v>
      </c>
      <c r="J106" s="1073" t="b">
        <f>IF(Lehmputz!$B44&gt;0,Lehmputz!W44)</f>
        <v>0</v>
      </c>
      <c r="K106" s="1070" t="b">
        <f>IF(Lehmputz!$B44&gt;0,Lehmputz!X44)</f>
        <v>0</v>
      </c>
      <c r="L106" s="1074"/>
    </row>
    <row r="107" spans="1:12" ht="12.75" customHeight="1" x14ac:dyDescent="0.2">
      <c r="A107" s="1069" t="b">
        <f>IF(Lehmputz!$B45&gt;0,Lehmputz!B45)</f>
        <v>0</v>
      </c>
      <c r="B107" s="1069" t="b">
        <f>IF(Lehmputz!$B45&gt;0,Lehmputz!C45)</f>
        <v>0</v>
      </c>
      <c r="C107" s="1069" t="b">
        <f>IF(Lehmputz!$B45&gt;0,Lehmputz!D45)</f>
        <v>0</v>
      </c>
      <c r="D107" s="1070" t="b">
        <f>IF(Lehmputz!$B45&gt;0,Lehmputz!E45)</f>
        <v>0</v>
      </c>
      <c r="E107" s="1070" t="b">
        <f>IF(Lehmputz!$B45&gt;0,Lehmputz!F45)</f>
        <v>0</v>
      </c>
      <c r="F107" s="1070" t="b">
        <f>IF(Lehmputz!$B45&gt;0,Lehmputz!G45)</f>
        <v>0</v>
      </c>
      <c r="G107" s="1071"/>
      <c r="H107" s="1071"/>
      <c r="I107" s="1072" t="b">
        <f>IF(Lehmputz!$B45&gt;0,Lehmputz!J45)</f>
        <v>0</v>
      </c>
      <c r="J107" s="1073" t="b">
        <f>IF(Lehmputz!$B45&gt;0,Lehmputz!W45)</f>
        <v>0</v>
      </c>
      <c r="K107" s="1070" t="b">
        <f>IF(Lehmputz!$B45&gt;0,Lehmputz!X45)</f>
        <v>0</v>
      </c>
      <c r="L107" s="1074"/>
    </row>
    <row r="108" spans="1:12" ht="12.75" customHeight="1" x14ac:dyDescent="0.2">
      <c r="A108" s="1069" t="b">
        <f>IF(Lehmputz!$B46&gt;0,Lehmputz!B46)</f>
        <v>0</v>
      </c>
      <c r="B108" s="1069" t="b">
        <f>IF(Lehmputz!$B46&gt;0,Lehmputz!C46)</f>
        <v>0</v>
      </c>
      <c r="C108" s="1069" t="b">
        <f>IF(Lehmputz!$B46&gt;0,Lehmputz!D46)</f>
        <v>0</v>
      </c>
      <c r="D108" s="1070" t="b">
        <f>IF(Lehmputz!$B46&gt;0,Lehmputz!E46)</f>
        <v>0</v>
      </c>
      <c r="E108" s="1070" t="b">
        <f>IF(Lehmputz!$B46&gt;0,Lehmputz!F46)</f>
        <v>0</v>
      </c>
      <c r="F108" s="1070" t="b">
        <f>IF(Lehmputz!$B46&gt;0,Lehmputz!G46)</f>
        <v>0</v>
      </c>
      <c r="G108" s="1071"/>
      <c r="H108" s="1071"/>
      <c r="I108" s="1072" t="b">
        <f>IF(Lehmputz!$B46&gt;0,Lehmputz!J46)</f>
        <v>0</v>
      </c>
      <c r="J108" s="1073" t="b">
        <f>IF(Lehmputz!$B46&gt;0,Lehmputz!W46)</f>
        <v>0</v>
      </c>
      <c r="K108" s="1070" t="b">
        <f>IF(Lehmputz!$B46&gt;0,Lehmputz!X46)</f>
        <v>0</v>
      </c>
      <c r="L108" s="1074"/>
    </row>
    <row r="109" spans="1:12" ht="12.75" customHeight="1" x14ac:dyDescent="0.2">
      <c r="A109" s="1069" t="b">
        <f>IF(Lehmputz!$B47&gt;0,Lehmputz!B47)</f>
        <v>0</v>
      </c>
      <c r="B109" s="1069" t="b">
        <f>IF(Lehmputz!$B47&gt;0,Lehmputz!C47)</f>
        <v>0</v>
      </c>
      <c r="C109" s="1069" t="b">
        <f>IF(Lehmputz!$B47&gt;0,Lehmputz!D47)</f>
        <v>0</v>
      </c>
      <c r="D109" s="1070" t="b">
        <f>IF(Lehmputz!$B47&gt;0,Lehmputz!E47)</f>
        <v>0</v>
      </c>
      <c r="E109" s="1070" t="b">
        <f>IF(Lehmputz!$B47&gt;0,Lehmputz!F47)</f>
        <v>0</v>
      </c>
      <c r="F109" s="1070" t="b">
        <f>IF(Lehmputz!$B47&gt;0,Lehmputz!G47)</f>
        <v>0</v>
      </c>
      <c r="G109" s="1071"/>
      <c r="H109" s="1071"/>
      <c r="I109" s="1072" t="b">
        <f>IF(Lehmputz!$B47&gt;0,Lehmputz!J47)</f>
        <v>0</v>
      </c>
      <c r="J109" s="1073" t="b">
        <f>IF(Lehmputz!$B47&gt;0,Lehmputz!W47)</f>
        <v>0</v>
      </c>
      <c r="K109" s="1070" t="b">
        <f>IF(Lehmputz!$B47&gt;0,Lehmputz!X47)</f>
        <v>0</v>
      </c>
      <c r="L109" s="1074"/>
    </row>
    <row r="110" spans="1:12" ht="12.75" customHeight="1" x14ac:dyDescent="0.2">
      <c r="A110" s="1069" t="b">
        <f>IF(Lehmputz!$B48&gt;0,Lehmputz!B48)</f>
        <v>0</v>
      </c>
      <c r="B110" s="1069" t="b">
        <f>IF(Lehmputz!$B48&gt;0,Lehmputz!C48)</f>
        <v>0</v>
      </c>
      <c r="C110" s="1069" t="b">
        <f>IF(Lehmputz!$B48&gt;0,Lehmputz!D48)</f>
        <v>0</v>
      </c>
      <c r="D110" s="1070" t="b">
        <f>IF(Lehmputz!$B48&gt;0,Lehmputz!E48)</f>
        <v>0</v>
      </c>
      <c r="E110" s="1070" t="b">
        <f>IF(Lehmputz!$B48&gt;0,Lehmputz!F48)</f>
        <v>0</v>
      </c>
      <c r="F110" s="1070" t="b">
        <f>IF(Lehmputz!$B48&gt;0,Lehmputz!G48)</f>
        <v>0</v>
      </c>
      <c r="G110" s="1071"/>
      <c r="H110" s="1071"/>
      <c r="I110" s="1072" t="b">
        <f>IF(Lehmputz!$B48&gt;0,Lehmputz!J48)</f>
        <v>0</v>
      </c>
      <c r="J110" s="1073" t="b">
        <f>IF(Lehmputz!$B48&gt;0,Lehmputz!W48)</f>
        <v>0</v>
      </c>
      <c r="K110" s="1070" t="b">
        <f>IF(Lehmputz!$B48&gt;0,Lehmputz!X48)</f>
        <v>0</v>
      </c>
      <c r="L110" s="1074"/>
    </row>
    <row r="111" spans="1:12" ht="12.75" customHeight="1" x14ac:dyDescent="0.2">
      <c r="A111" s="1069" t="b">
        <f>IF(Lehmputz!$B49&gt;0,Lehmputz!B49)</f>
        <v>0</v>
      </c>
      <c r="B111" s="1069" t="b">
        <f>IF(Lehmputz!$B49&gt;0,Lehmputz!C49)</f>
        <v>0</v>
      </c>
      <c r="C111" s="1069" t="b">
        <f>IF(Lehmputz!$B49&gt;0,Lehmputz!D49)</f>
        <v>0</v>
      </c>
      <c r="D111" s="1070" t="b">
        <f>IF(Lehmputz!$B49&gt;0,Lehmputz!E49)</f>
        <v>0</v>
      </c>
      <c r="E111" s="1070" t="b">
        <f>IF(Lehmputz!$B49&gt;0,Lehmputz!F49)</f>
        <v>0</v>
      </c>
      <c r="F111" s="1070" t="b">
        <f>IF(Lehmputz!$B49&gt;0,Lehmputz!G49)</f>
        <v>0</v>
      </c>
      <c r="G111" s="1071"/>
      <c r="H111" s="1071"/>
      <c r="I111" s="1072" t="b">
        <f>IF(Lehmputz!$B49&gt;0,Lehmputz!J49)</f>
        <v>0</v>
      </c>
      <c r="J111" s="1073" t="b">
        <f>IF(Lehmputz!$B49&gt;0,Lehmputz!W49)</f>
        <v>0</v>
      </c>
      <c r="K111" s="1070" t="b">
        <f>IF(Lehmputz!$B49&gt;0,Lehmputz!X49)</f>
        <v>0</v>
      </c>
      <c r="L111" s="1074"/>
    </row>
    <row r="112" spans="1:12" ht="12.75" customHeight="1" x14ac:dyDescent="0.2">
      <c r="A112" s="1069" t="b">
        <f>IF(Lehmputz!$B50&gt;0,Lehmputz!B50)</f>
        <v>0</v>
      </c>
      <c r="B112" s="1069" t="b">
        <f>IF(Lehmputz!$B50&gt;0,Lehmputz!C50)</f>
        <v>0</v>
      </c>
      <c r="C112" s="1069" t="b">
        <f>IF(Lehmputz!$B50&gt;0,Lehmputz!D50)</f>
        <v>0</v>
      </c>
      <c r="D112" s="1070" t="b">
        <f>IF(Lehmputz!$B50&gt;0,Lehmputz!E50)</f>
        <v>0</v>
      </c>
      <c r="E112" s="1070" t="b">
        <f>IF(Lehmputz!$B50&gt;0,Lehmputz!F50)</f>
        <v>0</v>
      </c>
      <c r="F112" s="1070" t="b">
        <f>IF(Lehmputz!$B50&gt;0,Lehmputz!G50)</f>
        <v>0</v>
      </c>
      <c r="G112" s="1071"/>
      <c r="H112" s="1071"/>
      <c r="I112" s="1072" t="b">
        <f>IF(Lehmputz!$B50&gt;0,Lehmputz!J50)</f>
        <v>0</v>
      </c>
      <c r="J112" s="1073" t="b">
        <f>IF(Lehmputz!$B50&gt;0,Lehmputz!W50)</f>
        <v>0</v>
      </c>
      <c r="K112" s="1070" t="b">
        <f>IF(Lehmputz!$B50&gt;0,Lehmputz!X50)</f>
        <v>0</v>
      </c>
      <c r="L112" s="1074"/>
    </row>
    <row r="113" spans="1:12" ht="12.75" customHeight="1" x14ac:dyDescent="0.2">
      <c r="A113" s="1069" t="b">
        <f>IF(Lehmputz!$B51&gt;0,Lehmputz!B51)</f>
        <v>0</v>
      </c>
      <c r="B113" s="1069" t="b">
        <f>IF(Lehmputz!$B51&gt;0,Lehmputz!C51)</f>
        <v>0</v>
      </c>
      <c r="C113" s="1069" t="b">
        <f>IF(Lehmputz!$B51&gt;0,Lehmputz!D51)</f>
        <v>0</v>
      </c>
      <c r="D113" s="1070" t="b">
        <f>IF(Lehmputz!$B51&gt;0,Lehmputz!E51)</f>
        <v>0</v>
      </c>
      <c r="E113" s="1070" t="b">
        <f>IF(Lehmputz!$B51&gt;0,Lehmputz!F51)</f>
        <v>0</v>
      </c>
      <c r="F113" s="1070" t="b">
        <f>IF(Lehmputz!$B51&gt;0,Lehmputz!G51)</f>
        <v>0</v>
      </c>
      <c r="G113" s="1071"/>
      <c r="H113" s="1071"/>
      <c r="I113" s="1072" t="b">
        <f>IF(Lehmputz!$B51&gt;0,Lehmputz!J51)</f>
        <v>0</v>
      </c>
      <c r="J113" s="1073" t="b">
        <f>IF(Lehmputz!$B51&gt;0,Lehmputz!W51)</f>
        <v>0</v>
      </c>
      <c r="K113" s="1070" t="b">
        <f>IF(Lehmputz!$B51&gt;0,Lehmputz!X51)</f>
        <v>0</v>
      </c>
      <c r="L113" s="1074"/>
    </row>
    <row r="114" spans="1:12" ht="12.75" customHeight="1" x14ac:dyDescent="0.2">
      <c r="A114" s="1069" t="b">
        <f>IF(Lehmputz!$B52&gt;0,Lehmputz!B52)</f>
        <v>0</v>
      </c>
      <c r="B114" s="1069" t="b">
        <f>IF(Lehmputz!$B52&gt;0,Lehmputz!C52)</f>
        <v>0</v>
      </c>
      <c r="C114" s="1069" t="b">
        <f>IF(Lehmputz!$B52&gt;0,Lehmputz!D52)</f>
        <v>0</v>
      </c>
      <c r="D114" s="1070" t="b">
        <f>IF(Lehmputz!$B52&gt;0,Lehmputz!E52)</f>
        <v>0</v>
      </c>
      <c r="E114" s="1070" t="b">
        <f>IF(Lehmputz!$B52&gt;0,Lehmputz!F52)</f>
        <v>0</v>
      </c>
      <c r="F114" s="1070" t="b">
        <f>IF(Lehmputz!$B52&gt;0,Lehmputz!G52)</f>
        <v>0</v>
      </c>
      <c r="G114" s="1071"/>
      <c r="H114" s="1071"/>
      <c r="I114" s="1072" t="b">
        <f>IF(Lehmputz!$B52&gt;0,Lehmputz!J52)</f>
        <v>0</v>
      </c>
      <c r="J114" s="1073" t="b">
        <f>IF(Lehmputz!$B52&gt;0,Lehmputz!W52)</f>
        <v>0</v>
      </c>
      <c r="K114" s="1070" t="b">
        <f>IF(Lehmputz!$B52&gt;0,Lehmputz!X52)</f>
        <v>0</v>
      </c>
      <c r="L114" s="1074"/>
    </row>
    <row r="115" spans="1:12" ht="12.75" customHeight="1" x14ac:dyDescent="0.2">
      <c r="A115" s="1075" t="b">
        <f>IF(Lehmputz!$B53&gt;0,Lehmputz!B53)</f>
        <v>0</v>
      </c>
      <c r="B115" s="1069" t="b">
        <f>IF(Lehmputz!$B53&gt;0,Lehmputz!C53)</f>
        <v>0</v>
      </c>
      <c r="C115" s="1069" t="b">
        <f>IF(Lehmputz!$B53&gt;0,Lehmputz!D53)</f>
        <v>0</v>
      </c>
      <c r="D115" s="1070" t="b">
        <f>IF(Lehmputz!$B53&gt;0,Lehmputz!E53)</f>
        <v>0</v>
      </c>
      <c r="E115" s="1070" t="b">
        <f>IF(Lehmputz!$B53&gt;0,Lehmputz!F53)</f>
        <v>0</v>
      </c>
      <c r="F115" s="1070" t="b">
        <f>IF(Lehmputz!$B53&gt;0,Lehmputz!G53)</f>
        <v>0</v>
      </c>
      <c r="G115" s="1071"/>
      <c r="H115" s="1071"/>
      <c r="I115" s="1072" t="b">
        <f>IF(Lehmputz!$B53&gt;0,Lehmputz!J53)</f>
        <v>0</v>
      </c>
      <c r="J115" s="1073" t="b">
        <f>IF(Lehmputz!$B53&gt;0,Lehmputz!W53)</f>
        <v>0</v>
      </c>
      <c r="K115" s="1070" t="b">
        <f>IF(Lehmputz!$B53&gt;0,Lehmputz!X53)</f>
        <v>0</v>
      </c>
      <c r="L115" s="1074"/>
    </row>
    <row r="116" spans="1:12" ht="12.75" customHeight="1" x14ac:dyDescent="0.2">
      <c r="A116" s="1069" t="b">
        <f>IF('LBP Beplank.'!$B9&gt;0,'LBP Beplank.'!B9)</f>
        <v>0</v>
      </c>
      <c r="B116" s="1069" t="b">
        <f>IF('LBP Beplank.'!$B9&gt;0,'LBP Beplank.'!C9)</f>
        <v>0</v>
      </c>
      <c r="C116" s="1069" t="b">
        <f>IF('LBP Beplank.'!$B9&gt;0,'LBP Beplank.'!D9)</f>
        <v>0</v>
      </c>
      <c r="D116" s="1070" t="b">
        <f>IF('LBP Beplank.'!$B9&gt;0,'LBP Beplank.'!E9)</f>
        <v>0</v>
      </c>
      <c r="E116" s="1070" t="b">
        <f>IF('LBP Beplank.'!$B9&gt;0,'LBP Beplank.'!F9)</f>
        <v>0</v>
      </c>
      <c r="F116" s="1070" t="b">
        <f>IF('LBP Beplank.'!$B9&gt;0,'LBP Beplank.'!G9)</f>
        <v>0</v>
      </c>
      <c r="G116" s="1071"/>
      <c r="H116" s="1071"/>
      <c r="I116" s="1072" t="b">
        <f>IF('LBP Beplank.'!$B9&gt;0,'LBP Beplank.'!I9)</f>
        <v>0</v>
      </c>
      <c r="J116" s="1073" t="b">
        <f>IF('LBP Beplank.'!$B9&gt;0,'LBP Beplank.'!V9)</f>
        <v>0</v>
      </c>
      <c r="K116" s="1070" t="b">
        <f>IF('LBP Beplank.'!$B9&gt;0,'LBP Beplank.'!W9)</f>
        <v>0</v>
      </c>
      <c r="L116" s="1074"/>
    </row>
    <row r="117" spans="1:12" ht="12.75" customHeight="1" x14ac:dyDescent="0.2">
      <c r="A117" s="1069" t="b">
        <f>IF('LBP Beplank.'!$B10&gt;0,'LBP Beplank.'!B10)</f>
        <v>0</v>
      </c>
      <c r="B117" s="1069" t="b">
        <f>IF('LBP Beplank.'!$B10&gt;0,'LBP Beplank.'!C10)</f>
        <v>0</v>
      </c>
      <c r="C117" s="1069" t="b">
        <f>IF('LBP Beplank.'!$B10&gt;0,'LBP Beplank.'!D10)</f>
        <v>0</v>
      </c>
      <c r="D117" s="1070" t="b">
        <f>IF('LBP Beplank.'!$B10&gt;0,'LBP Beplank.'!E10)</f>
        <v>0</v>
      </c>
      <c r="E117" s="1070" t="b">
        <f>IF('LBP Beplank.'!$B10&gt;0,'LBP Beplank.'!F10)</f>
        <v>0</v>
      </c>
      <c r="F117" s="1070" t="b">
        <f>IF('LBP Beplank.'!$B10&gt;0,'LBP Beplank.'!G10)</f>
        <v>0</v>
      </c>
      <c r="G117" s="1071"/>
      <c r="H117" s="1071"/>
      <c r="I117" s="1072" t="b">
        <f>IF('LBP Beplank.'!$B10&gt;0,'LBP Beplank.'!I10)</f>
        <v>0</v>
      </c>
      <c r="J117" s="1073" t="b">
        <f>IF('LBP Beplank.'!$B10&gt;0,'LBP Beplank.'!V10)</f>
        <v>0</v>
      </c>
      <c r="K117" s="1070" t="b">
        <f>IF('LBP Beplank.'!$B10&gt;0,'LBP Beplank.'!W10)</f>
        <v>0</v>
      </c>
      <c r="L117" s="1074"/>
    </row>
    <row r="118" spans="1:12" ht="12.75" customHeight="1" x14ac:dyDescent="0.2">
      <c r="A118" s="1069" t="b">
        <f>IF('LBP Beplank.'!$B11&gt;0,'LBP Beplank.'!B11)</f>
        <v>0</v>
      </c>
      <c r="B118" s="1069" t="b">
        <f>IF('LBP Beplank.'!$B11&gt;0,'LBP Beplank.'!C11)</f>
        <v>0</v>
      </c>
      <c r="C118" s="1069" t="b">
        <f>IF('LBP Beplank.'!$B11&gt;0,'LBP Beplank.'!D11)</f>
        <v>0</v>
      </c>
      <c r="D118" s="1070" t="b">
        <f>IF('LBP Beplank.'!$B11&gt;0,'LBP Beplank.'!E11)</f>
        <v>0</v>
      </c>
      <c r="E118" s="1070" t="b">
        <f>IF('LBP Beplank.'!$B11&gt;0,'LBP Beplank.'!F11)</f>
        <v>0</v>
      </c>
      <c r="F118" s="1070" t="b">
        <f>IF('LBP Beplank.'!$B11&gt;0,'LBP Beplank.'!G11)</f>
        <v>0</v>
      </c>
      <c r="G118" s="1071"/>
      <c r="H118" s="1071"/>
      <c r="I118" s="1072" t="b">
        <f>IF('LBP Beplank.'!$B11&gt;0,'LBP Beplank.'!I11)</f>
        <v>0</v>
      </c>
      <c r="J118" s="1073" t="b">
        <f>IF('LBP Beplank.'!$B11&gt;0,'LBP Beplank.'!V11)</f>
        <v>0</v>
      </c>
      <c r="K118" s="1070" t="b">
        <f>IF('LBP Beplank.'!$B11&gt;0,'LBP Beplank.'!W11)</f>
        <v>0</v>
      </c>
      <c r="L118" s="1074"/>
    </row>
    <row r="119" spans="1:12" ht="12.75" customHeight="1" x14ac:dyDescent="0.2">
      <c r="A119" s="1069" t="b">
        <f>IF('LBP Beplank.'!$B12&gt;0,'LBP Beplank.'!B12)</f>
        <v>0</v>
      </c>
      <c r="B119" s="1069" t="b">
        <f>IF('LBP Beplank.'!$B12&gt;0,'LBP Beplank.'!C12)</f>
        <v>0</v>
      </c>
      <c r="C119" s="1069" t="b">
        <f>IF('LBP Beplank.'!$B12&gt;0,'LBP Beplank.'!D12)</f>
        <v>0</v>
      </c>
      <c r="D119" s="1070" t="b">
        <f>IF('LBP Beplank.'!$B12&gt;0,'LBP Beplank.'!E12)</f>
        <v>0</v>
      </c>
      <c r="E119" s="1070" t="b">
        <f>IF('LBP Beplank.'!$B12&gt;0,'LBP Beplank.'!F12)</f>
        <v>0</v>
      </c>
      <c r="F119" s="1070" t="b">
        <f>IF('LBP Beplank.'!$B12&gt;0,'LBP Beplank.'!G12)</f>
        <v>0</v>
      </c>
      <c r="G119" s="1071"/>
      <c r="H119" s="1071"/>
      <c r="I119" s="1072" t="b">
        <f>IF('LBP Beplank.'!$B12&gt;0,'LBP Beplank.'!I12)</f>
        <v>0</v>
      </c>
      <c r="J119" s="1073" t="b">
        <f>IF('LBP Beplank.'!$B12&gt;0,'LBP Beplank.'!V12)</f>
        <v>0</v>
      </c>
      <c r="K119" s="1070" t="b">
        <f>IF('LBP Beplank.'!$B12&gt;0,'LBP Beplank.'!W12)</f>
        <v>0</v>
      </c>
      <c r="L119" s="1074"/>
    </row>
    <row r="120" spans="1:12" ht="12.75" customHeight="1" x14ac:dyDescent="0.2">
      <c r="A120" s="1069" t="b">
        <f>IF('LBP Beplank.'!$B13&gt;0,'LBP Beplank.'!B13)</f>
        <v>0</v>
      </c>
      <c r="B120" s="1069" t="b">
        <f>IF('LBP Beplank.'!$B13&gt;0,'LBP Beplank.'!C13)</f>
        <v>0</v>
      </c>
      <c r="C120" s="1069" t="b">
        <f>IF('LBP Beplank.'!$B13&gt;0,'LBP Beplank.'!D13)</f>
        <v>0</v>
      </c>
      <c r="D120" s="1070" t="b">
        <f>IF('LBP Beplank.'!$B13&gt;0,'LBP Beplank.'!E13)</f>
        <v>0</v>
      </c>
      <c r="E120" s="1070" t="b">
        <f>IF('LBP Beplank.'!$B13&gt;0,'LBP Beplank.'!F13)</f>
        <v>0</v>
      </c>
      <c r="F120" s="1070" t="b">
        <f>IF('LBP Beplank.'!$B13&gt;0,'LBP Beplank.'!G13)</f>
        <v>0</v>
      </c>
      <c r="G120" s="1071"/>
      <c r="H120" s="1071"/>
      <c r="I120" s="1072" t="b">
        <f>IF('LBP Beplank.'!$B13&gt;0,'LBP Beplank.'!I13)</f>
        <v>0</v>
      </c>
      <c r="J120" s="1073" t="b">
        <f>IF('LBP Beplank.'!$B13&gt;0,'LBP Beplank.'!V13)</f>
        <v>0</v>
      </c>
      <c r="K120" s="1070" t="b">
        <f>IF('LBP Beplank.'!$B13&gt;0,'LBP Beplank.'!W13)</f>
        <v>0</v>
      </c>
      <c r="L120" s="1074"/>
    </row>
    <row r="121" spans="1:12" ht="12.75" customHeight="1" x14ac:dyDescent="0.2">
      <c r="A121" s="1069" t="b">
        <f>IF('LBP Beplank.'!$B14&gt;0,'LBP Beplank.'!B14)</f>
        <v>0</v>
      </c>
      <c r="B121" s="1069" t="b">
        <f>IF('LBP Beplank.'!$B14&gt;0,'LBP Beplank.'!C14)</f>
        <v>0</v>
      </c>
      <c r="C121" s="1069" t="b">
        <f>IF('LBP Beplank.'!$B14&gt;0,'LBP Beplank.'!D14)</f>
        <v>0</v>
      </c>
      <c r="D121" s="1070" t="b">
        <f>IF('LBP Beplank.'!$B14&gt;0,'LBP Beplank.'!E14)</f>
        <v>0</v>
      </c>
      <c r="E121" s="1070" t="b">
        <f>IF('LBP Beplank.'!$B14&gt;0,'LBP Beplank.'!F14)</f>
        <v>0</v>
      </c>
      <c r="F121" s="1070" t="b">
        <f>IF('LBP Beplank.'!$B14&gt;0,'LBP Beplank.'!G14)</f>
        <v>0</v>
      </c>
      <c r="G121" s="1071"/>
      <c r="H121" s="1071"/>
      <c r="I121" s="1072" t="b">
        <f>IF('LBP Beplank.'!$B14&gt;0,'LBP Beplank.'!I14)</f>
        <v>0</v>
      </c>
      <c r="J121" s="1073" t="b">
        <f>IF('LBP Beplank.'!$B14&gt;0,'LBP Beplank.'!V14)</f>
        <v>0</v>
      </c>
      <c r="K121" s="1070" t="b">
        <f>IF('LBP Beplank.'!$B14&gt;0,'LBP Beplank.'!W14)</f>
        <v>0</v>
      </c>
      <c r="L121" s="1074"/>
    </row>
    <row r="122" spans="1:12" ht="12.75" customHeight="1" x14ac:dyDescent="0.2">
      <c r="A122" s="1069" t="b">
        <f>IF('LBP Beplank.'!$B17&gt;0,'LBP Beplank.'!B17)</f>
        <v>0</v>
      </c>
      <c r="B122" s="1069" t="b">
        <f>IF('LBP Beplank.'!$B17&gt;0,'LBP Beplank.'!C17)</f>
        <v>0</v>
      </c>
      <c r="C122" s="1069" t="b">
        <f>IF('LBP Beplank.'!$B17&gt;0,'LBP Beplank.'!D17)</f>
        <v>0</v>
      </c>
      <c r="D122" s="1070" t="b">
        <f>IF('LBP Beplank.'!$B17&gt;0,'LBP Beplank.'!E17)</f>
        <v>0</v>
      </c>
      <c r="E122" s="1070" t="b">
        <f>IF('LBP Beplank.'!$B17&gt;0,'LBP Beplank.'!F17)</f>
        <v>0</v>
      </c>
      <c r="F122" s="1070" t="b">
        <f>IF('LBP Beplank.'!$B17&gt;0,'LBP Beplank.'!G17)</f>
        <v>0</v>
      </c>
      <c r="G122" s="1071"/>
      <c r="H122" s="1071"/>
      <c r="I122" s="1072" t="b">
        <f>IF('LBP Beplank.'!$B17&gt;0,'LBP Beplank.'!I17)</f>
        <v>0</v>
      </c>
      <c r="J122" s="1073" t="b">
        <f>IF('LBP Beplank.'!$B17&gt;0,'LBP Beplank.'!V17)</f>
        <v>0</v>
      </c>
      <c r="K122" s="1070" t="b">
        <f>IF('LBP Beplank.'!$B17&gt;0,'LBP Beplank.'!W17)</f>
        <v>0</v>
      </c>
      <c r="L122" s="1074"/>
    </row>
    <row r="123" spans="1:12" ht="12.75" customHeight="1" x14ac:dyDescent="0.2">
      <c r="A123" s="1069" t="b">
        <f>IF('LBP Beplank.'!$B18&gt;0,'LBP Beplank.'!B18)</f>
        <v>0</v>
      </c>
      <c r="B123" s="1069" t="b">
        <f>IF('LBP Beplank.'!$B18&gt;0,'LBP Beplank.'!C18)</f>
        <v>0</v>
      </c>
      <c r="C123" s="1069" t="b">
        <f>IF('LBP Beplank.'!$B18&gt;0,'LBP Beplank.'!D18)</f>
        <v>0</v>
      </c>
      <c r="D123" s="1070" t="b">
        <f>IF('LBP Beplank.'!$B18&gt;0,'LBP Beplank.'!E18)</f>
        <v>0</v>
      </c>
      <c r="E123" s="1070" t="b">
        <f>IF('LBP Beplank.'!$B18&gt;0,'LBP Beplank.'!F18)</f>
        <v>0</v>
      </c>
      <c r="F123" s="1070" t="b">
        <f>IF('LBP Beplank.'!$B18&gt;0,'LBP Beplank.'!G18)</f>
        <v>0</v>
      </c>
      <c r="G123" s="1071"/>
      <c r="H123" s="1071"/>
      <c r="I123" s="1072" t="b">
        <f>IF('LBP Beplank.'!$B18&gt;0,'LBP Beplank.'!I18)</f>
        <v>0</v>
      </c>
      <c r="J123" s="1073" t="b">
        <f>IF('LBP Beplank.'!$B18&gt;0,'LBP Beplank.'!V18)</f>
        <v>0</v>
      </c>
      <c r="K123" s="1070" t="b">
        <f>IF('LBP Beplank.'!$B18&gt;0,'LBP Beplank.'!W18)</f>
        <v>0</v>
      </c>
      <c r="L123" s="1074"/>
    </row>
    <row r="124" spans="1:12" ht="12.75" customHeight="1" x14ac:dyDescent="0.2">
      <c r="A124" s="1069" t="b">
        <f>IF('LBP Beplank.'!$B19&gt;0,'LBP Beplank.'!B19)</f>
        <v>0</v>
      </c>
      <c r="B124" s="1069" t="b">
        <f>IF('LBP Beplank.'!$B19&gt;0,'LBP Beplank.'!C19)</f>
        <v>0</v>
      </c>
      <c r="C124" s="1069" t="b">
        <f>IF('LBP Beplank.'!$B19&gt;0,'LBP Beplank.'!D19)</f>
        <v>0</v>
      </c>
      <c r="D124" s="1070" t="b">
        <f>IF('LBP Beplank.'!$B19&gt;0,'LBP Beplank.'!E19)</f>
        <v>0</v>
      </c>
      <c r="E124" s="1070" t="b">
        <f>IF('LBP Beplank.'!$B19&gt;0,'LBP Beplank.'!F19)</f>
        <v>0</v>
      </c>
      <c r="F124" s="1070" t="b">
        <f>IF('LBP Beplank.'!$B19&gt;0,'LBP Beplank.'!G19)</f>
        <v>0</v>
      </c>
      <c r="G124" s="1071"/>
      <c r="H124" s="1071"/>
      <c r="I124" s="1072" t="b">
        <f>IF('LBP Beplank.'!$B19&gt;0,'LBP Beplank.'!I19)</f>
        <v>0</v>
      </c>
      <c r="J124" s="1073" t="b">
        <f>IF('LBP Beplank.'!$B19&gt;0,'LBP Beplank.'!V19)</f>
        <v>0</v>
      </c>
      <c r="K124" s="1070" t="b">
        <f>IF('LBP Beplank.'!$B19&gt;0,'LBP Beplank.'!W19)</f>
        <v>0</v>
      </c>
      <c r="L124" s="1074"/>
    </row>
    <row r="125" spans="1:12" ht="12.75" customHeight="1" x14ac:dyDescent="0.2">
      <c r="A125" s="1069" t="b">
        <f>IF('LBP Beplank.'!$B20&gt;0,'LBP Beplank.'!B20)</f>
        <v>0</v>
      </c>
      <c r="B125" s="1069" t="b">
        <f>IF('LBP Beplank.'!$B20&gt;0,'LBP Beplank.'!C20)</f>
        <v>0</v>
      </c>
      <c r="C125" s="1069" t="b">
        <f>IF('LBP Beplank.'!$B20&gt;0,'LBP Beplank.'!D20)</f>
        <v>0</v>
      </c>
      <c r="D125" s="1070" t="b">
        <f>IF('LBP Beplank.'!$B20&gt;0,'LBP Beplank.'!E20)</f>
        <v>0</v>
      </c>
      <c r="E125" s="1070" t="b">
        <f>IF('LBP Beplank.'!$B20&gt;0,'LBP Beplank.'!F20)</f>
        <v>0</v>
      </c>
      <c r="F125" s="1070" t="b">
        <f>IF('LBP Beplank.'!$B20&gt;0,'LBP Beplank.'!G20)</f>
        <v>0</v>
      </c>
      <c r="G125" s="1071"/>
      <c r="H125" s="1071"/>
      <c r="I125" s="1072" t="b">
        <f>IF('LBP Beplank.'!$B20&gt;0,'LBP Beplank.'!I20)</f>
        <v>0</v>
      </c>
      <c r="J125" s="1073" t="b">
        <f>IF('LBP Beplank.'!$B20&gt;0,'LBP Beplank.'!V20)</f>
        <v>0</v>
      </c>
      <c r="K125" s="1070" t="b">
        <f>IF('LBP Beplank.'!$B20&gt;0,'LBP Beplank.'!W20)</f>
        <v>0</v>
      </c>
      <c r="L125" s="1074"/>
    </row>
    <row r="126" spans="1:12" ht="12.75" customHeight="1" x14ac:dyDescent="0.2">
      <c r="A126" s="1069" t="b">
        <f>IF('LBP Beplank.'!$B21&gt;0,'LBP Beplank.'!B21)</f>
        <v>0</v>
      </c>
      <c r="B126" s="1069" t="b">
        <f>IF('LBP Beplank.'!$B21&gt;0,'LBP Beplank.'!C21)</f>
        <v>0</v>
      </c>
      <c r="C126" s="1069" t="b">
        <f>IF('LBP Beplank.'!$B21&gt;0,'LBP Beplank.'!D21)</f>
        <v>0</v>
      </c>
      <c r="D126" s="1070" t="b">
        <f>IF('LBP Beplank.'!$B21&gt;0,'LBP Beplank.'!E21)</f>
        <v>0</v>
      </c>
      <c r="E126" s="1070" t="b">
        <f>IF('LBP Beplank.'!$B21&gt;0,'LBP Beplank.'!F21)</f>
        <v>0</v>
      </c>
      <c r="F126" s="1070" t="b">
        <f>IF('LBP Beplank.'!$B21&gt;0,'LBP Beplank.'!G21)</f>
        <v>0</v>
      </c>
      <c r="G126" s="1071"/>
      <c r="H126" s="1071"/>
      <c r="I126" s="1072" t="b">
        <f>IF('LBP Beplank.'!$B21&gt;0,'LBP Beplank.'!I21)</f>
        <v>0</v>
      </c>
      <c r="J126" s="1073" t="b">
        <f>IF('LBP Beplank.'!$B21&gt;0,'LBP Beplank.'!V21)</f>
        <v>0</v>
      </c>
      <c r="K126" s="1070" t="b">
        <f>IF('LBP Beplank.'!$B21&gt;0,'LBP Beplank.'!W21)</f>
        <v>0</v>
      </c>
      <c r="L126" s="1074"/>
    </row>
    <row r="127" spans="1:12" ht="12.75" customHeight="1" x14ac:dyDescent="0.2">
      <c r="A127" s="1069" t="b">
        <f>IF('LBP Beplank.'!$B22&gt;0,'LBP Beplank.'!B22)</f>
        <v>0</v>
      </c>
      <c r="B127" s="1069" t="b">
        <f>IF('LBP Beplank.'!$B22&gt;0,'LBP Beplank.'!C22)</f>
        <v>0</v>
      </c>
      <c r="C127" s="1069" t="b">
        <f>IF('LBP Beplank.'!$B22&gt;0,'LBP Beplank.'!D22)</f>
        <v>0</v>
      </c>
      <c r="D127" s="1070" t="b">
        <f>IF('LBP Beplank.'!$B22&gt;0,'LBP Beplank.'!E22)</f>
        <v>0</v>
      </c>
      <c r="E127" s="1070" t="b">
        <f>IF('LBP Beplank.'!$B22&gt;0,'LBP Beplank.'!F22)</f>
        <v>0</v>
      </c>
      <c r="F127" s="1070" t="b">
        <f>IF('LBP Beplank.'!$B22&gt;0,'LBP Beplank.'!G22)</f>
        <v>0</v>
      </c>
      <c r="G127" s="1071"/>
      <c r="H127" s="1071"/>
      <c r="I127" s="1072" t="b">
        <f>IF('LBP Beplank.'!$B22&gt;0,'LBP Beplank.'!I22)</f>
        <v>0</v>
      </c>
      <c r="J127" s="1073" t="b">
        <f>IF('LBP Beplank.'!$B22&gt;0,'LBP Beplank.'!V22)</f>
        <v>0</v>
      </c>
      <c r="K127" s="1070" t="b">
        <f>IF('LBP Beplank.'!$B22&gt;0,'LBP Beplank.'!W22)</f>
        <v>0</v>
      </c>
      <c r="L127" s="1074"/>
    </row>
    <row r="128" spans="1:12" ht="12.75" customHeight="1" x14ac:dyDescent="0.2">
      <c r="A128" s="1069" t="b">
        <f>IF('LBP Beplank.'!$B23&gt;0,'LBP Beplank.'!B23)</f>
        <v>0</v>
      </c>
      <c r="B128" s="1069" t="b">
        <f>IF('LBP Beplank.'!$B23&gt;0,'LBP Beplank.'!C23)</f>
        <v>0</v>
      </c>
      <c r="C128" s="1069" t="b">
        <f>IF('LBP Beplank.'!$B23&gt;0,'LBP Beplank.'!D23)</f>
        <v>0</v>
      </c>
      <c r="D128" s="1070" t="b">
        <f>IF('LBP Beplank.'!$B23&gt;0,'LBP Beplank.'!E23)</f>
        <v>0</v>
      </c>
      <c r="E128" s="1070" t="b">
        <f>IF('LBP Beplank.'!$B23&gt;0,'LBP Beplank.'!F23)</f>
        <v>0</v>
      </c>
      <c r="F128" s="1070" t="b">
        <f>IF('LBP Beplank.'!$B23&gt;0,'LBP Beplank.'!G23)</f>
        <v>0</v>
      </c>
      <c r="G128" s="1071"/>
      <c r="H128" s="1071"/>
      <c r="I128" s="1072" t="b">
        <f>IF('LBP Beplank.'!$B23&gt;0,'LBP Beplank.'!I23)</f>
        <v>0</v>
      </c>
      <c r="J128" s="1073" t="b">
        <f>IF('LBP Beplank.'!$B23&gt;0,'LBP Beplank.'!V23)</f>
        <v>0</v>
      </c>
      <c r="K128" s="1070" t="b">
        <f>IF('LBP Beplank.'!$B23&gt;0,'LBP Beplank.'!W23)</f>
        <v>0</v>
      </c>
      <c r="L128" s="1074"/>
    </row>
    <row r="129" spans="1:12" ht="12.75" customHeight="1" x14ac:dyDescent="0.2">
      <c r="A129" s="1069" t="b">
        <f>IF('LBP Beplank.'!$B24&gt;0,'LBP Beplank.'!B24)</f>
        <v>0</v>
      </c>
      <c r="B129" s="1069" t="b">
        <f>IF('LBP Beplank.'!$B24&gt;0,'LBP Beplank.'!C24)</f>
        <v>0</v>
      </c>
      <c r="C129" s="1069" t="b">
        <f>IF('LBP Beplank.'!$B24&gt;0,'LBP Beplank.'!D24)</f>
        <v>0</v>
      </c>
      <c r="D129" s="1070" t="b">
        <f>IF('LBP Beplank.'!$B24&gt;0,'LBP Beplank.'!E24)</f>
        <v>0</v>
      </c>
      <c r="E129" s="1070" t="b">
        <f>IF('LBP Beplank.'!$B24&gt;0,'LBP Beplank.'!F24)</f>
        <v>0</v>
      </c>
      <c r="F129" s="1070" t="b">
        <f>IF('LBP Beplank.'!$B24&gt;0,'LBP Beplank.'!G24)</f>
        <v>0</v>
      </c>
      <c r="G129" s="1071"/>
      <c r="H129" s="1071"/>
      <c r="I129" s="1072" t="b">
        <f>IF('LBP Beplank.'!$B24&gt;0,'LBP Beplank.'!I24)</f>
        <v>0</v>
      </c>
      <c r="J129" s="1073" t="b">
        <f>IF('LBP Beplank.'!$B24&gt;0,'LBP Beplank.'!V24)</f>
        <v>0</v>
      </c>
      <c r="K129" s="1070" t="b">
        <f>IF('LBP Beplank.'!$B24&gt;0,'LBP Beplank.'!W24)</f>
        <v>0</v>
      </c>
      <c r="L129" s="1074"/>
    </row>
    <row r="130" spans="1:12" ht="12.75" customHeight="1" x14ac:dyDescent="0.2">
      <c r="A130" s="1069" t="b">
        <f>IF('LBP Beplank.'!$B25&gt;0,'LBP Beplank.'!B25)</f>
        <v>0</v>
      </c>
      <c r="B130" s="1069" t="b">
        <f>IF('LBP Beplank.'!$B25&gt;0,'LBP Beplank.'!C25)</f>
        <v>0</v>
      </c>
      <c r="C130" s="1069" t="b">
        <f>IF('LBP Beplank.'!$B25&gt;0,'LBP Beplank.'!D25)</f>
        <v>0</v>
      </c>
      <c r="D130" s="1070" t="b">
        <f>IF('LBP Beplank.'!$B25&gt;0,'LBP Beplank.'!E25)</f>
        <v>0</v>
      </c>
      <c r="E130" s="1070" t="b">
        <f>IF('LBP Beplank.'!$B25&gt;0,'LBP Beplank.'!F25)</f>
        <v>0</v>
      </c>
      <c r="F130" s="1070" t="b">
        <f>IF('LBP Beplank.'!$B25&gt;0,'LBP Beplank.'!G25)</f>
        <v>0</v>
      </c>
      <c r="G130" s="1071"/>
      <c r="H130" s="1071"/>
      <c r="I130" s="1072" t="b">
        <f>IF('LBP Beplank.'!$B25&gt;0,'LBP Beplank.'!I25)</f>
        <v>0</v>
      </c>
      <c r="J130" s="1073" t="b">
        <f>IF('LBP Beplank.'!$B25&gt;0,'LBP Beplank.'!V25)</f>
        <v>0</v>
      </c>
      <c r="K130" s="1070" t="b">
        <f>IF('LBP Beplank.'!$B25&gt;0,'LBP Beplank.'!W25)</f>
        <v>0</v>
      </c>
      <c r="L130" s="1074"/>
    </row>
    <row r="131" spans="1:12" ht="12.75" customHeight="1" x14ac:dyDescent="0.2">
      <c r="A131" s="1069" t="b">
        <f>IF('LBP Beplank.'!$B26&gt;0,'LBP Beplank.'!B26)</f>
        <v>0</v>
      </c>
      <c r="B131" s="1069" t="b">
        <f>IF('LBP Beplank.'!$B26&gt;0,'LBP Beplank.'!C26)</f>
        <v>0</v>
      </c>
      <c r="C131" s="1069" t="b">
        <f>IF('LBP Beplank.'!$B26&gt;0,'LBP Beplank.'!D26)</f>
        <v>0</v>
      </c>
      <c r="D131" s="1070" t="b">
        <f>IF('LBP Beplank.'!$B26&gt;0,'LBP Beplank.'!E26)</f>
        <v>0</v>
      </c>
      <c r="E131" s="1070" t="b">
        <f>IF('LBP Beplank.'!$B26&gt;0,'LBP Beplank.'!F26)</f>
        <v>0</v>
      </c>
      <c r="F131" s="1070" t="b">
        <f>IF('LBP Beplank.'!$B26&gt;0,'LBP Beplank.'!G26)</f>
        <v>0</v>
      </c>
      <c r="G131" s="1071"/>
      <c r="H131" s="1071"/>
      <c r="I131" s="1072" t="b">
        <f>IF('LBP Beplank.'!$B26&gt;0,'LBP Beplank.'!I26)</f>
        <v>0</v>
      </c>
      <c r="J131" s="1073" t="b">
        <f>IF('LBP Beplank.'!$B26&gt;0,'LBP Beplank.'!V26)</f>
        <v>0</v>
      </c>
      <c r="K131" s="1070" t="b">
        <f>IF('LBP Beplank.'!$B26&gt;0,'LBP Beplank.'!W26)</f>
        <v>0</v>
      </c>
      <c r="L131" s="1074"/>
    </row>
    <row r="132" spans="1:12" ht="12.75" customHeight="1" x14ac:dyDescent="0.2">
      <c r="A132" s="1069" t="b">
        <f>IF('LBP Beplank.'!$B27&gt;0,'LBP Beplank.'!B27)</f>
        <v>0</v>
      </c>
      <c r="B132" s="1069" t="b">
        <f>IF('LBP Beplank.'!$B27&gt;0,'LBP Beplank.'!C27)</f>
        <v>0</v>
      </c>
      <c r="C132" s="1069" t="b">
        <f>IF('LBP Beplank.'!$B27&gt;0,'LBP Beplank.'!D27)</f>
        <v>0</v>
      </c>
      <c r="D132" s="1070" t="b">
        <f>IF('LBP Beplank.'!$B27&gt;0,'LBP Beplank.'!E27)</f>
        <v>0</v>
      </c>
      <c r="E132" s="1070" t="b">
        <f>IF('LBP Beplank.'!$B27&gt;0,'LBP Beplank.'!F27)</f>
        <v>0</v>
      </c>
      <c r="F132" s="1070" t="b">
        <f>IF('LBP Beplank.'!$B27&gt;0,'LBP Beplank.'!G27)</f>
        <v>0</v>
      </c>
      <c r="G132" s="1071"/>
      <c r="H132" s="1071"/>
      <c r="I132" s="1072" t="b">
        <f>IF('LBP Beplank.'!$B27&gt;0,'LBP Beplank.'!I27)</f>
        <v>0</v>
      </c>
      <c r="J132" s="1073" t="b">
        <f>IF('LBP Beplank.'!$B27&gt;0,'LBP Beplank.'!V27)</f>
        <v>0</v>
      </c>
      <c r="K132" s="1070" t="b">
        <f>IF('LBP Beplank.'!$B27&gt;0,'LBP Beplank.'!W27)</f>
        <v>0</v>
      </c>
      <c r="L132" s="1074"/>
    </row>
    <row r="133" spans="1:12" ht="12.75" customHeight="1" x14ac:dyDescent="0.2">
      <c r="A133" s="1069" t="b">
        <f>IF('LBP Beplank.'!$B28&gt;0,'LBP Beplank.'!B28)</f>
        <v>0</v>
      </c>
      <c r="B133" s="1069" t="b">
        <f>IF('LBP Beplank.'!$B28&gt;0,'LBP Beplank.'!C28)</f>
        <v>0</v>
      </c>
      <c r="C133" s="1069" t="b">
        <f>IF('LBP Beplank.'!$B28&gt;0,'LBP Beplank.'!D28)</f>
        <v>0</v>
      </c>
      <c r="D133" s="1070" t="b">
        <f>IF('LBP Beplank.'!$B28&gt;0,'LBP Beplank.'!E28)</f>
        <v>0</v>
      </c>
      <c r="E133" s="1070" t="b">
        <f>IF('LBP Beplank.'!$B28&gt;0,'LBP Beplank.'!F28)</f>
        <v>0</v>
      </c>
      <c r="F133" s="1070" t="b">
        <f>IF('LBP Beplank.'!$B28&gt;0,'LBP Beplank.'!G28)</f>
        <v>0</v>
      </c>
      <c r="G133" s="1071"/>
      <c r="H133" s="1071"/>
      <c r="I133" s="1072" t="b">
        <f>IF('LBP Beplank.'!$B28&gt;0,'LBP Beplank.'!I28)</f>
        <v>0</v>
      </c>
      <c r="J133" s="1073" t="b">
        <f>IF('LBP Beplank.'!$B28&gt;0,'LBP Beplank.'!V28)</f>
        <v>0</v>
      </c>
      <c r="K133" s="1070" t="b">
        <f>IF('LBP Beplank.'!$B28&gt;0,'LBP Beplank.'!W28)</f>
        <v>0</v>
      </c>
      <c r="L133" s="1074"/>
    </row>
    <row r="134" spans="1:12" ht="12.75" customHeight="1" x14ac:dyDescent="0.2">
      <c r="A134" s="1069" t="b">
        <f>IF('LBP Beplank.'!$B29&gt;0,'LBP Beplank.'!B29)</f>
        <v>0</v>
      </c>
      <c r="B134" s="1069" t="b">
        <f>IF('LBP Beplank.'!$B29&gt;0,'LBP Beplank.'!C29)</f>
        <v>0</v>
      </c>
      <c r="C134" s="1069" t="b">
        <f>IF('LBP Beplank.'!$B29&gt;0,'LBP Beplank.'!D29)</f>
        <v>0</v>
      </c>
      <c r="D134" s="1070" t="b">
        <f>IF('LBP Beplank.'!$B29&gt;0,'LBP Beplank.'!E29)</f>
        <v>0</v>
      </c>
      <c r="E134" s="1070" t="b">
        <f>IF('LBP Beplank.'!$B29&gt;0,'LBP Beplank.'!F29)</f>
        <v>0</v>
      </c>
      <c r="F134" s="1070" t="b">
        <f>IF('LBP Beplank.'!$B29&gt;0,'LBP Beplank.'!G29)</f>
        <v>0</v>
      </c>
      <c r="G134" s="1071"/>
      <c r="H134" s="1071"/>
      <c r="I134" s="1072" t="b">
        <f>IF('LBP Beplank.'!$B29&gt;0,'LBP Beplank.'!I29)</f>
        <v>0</v>
      </c>
      <c r="J134" s="1073" t="b">
        <f>IF('LBP Beplank.'!$B29&gt;0,'LBP Beplank.'!V29)</f>
        <v>0</v>
      </c>
      <c r="K134" s="1070" t="b">
        <f>IF('LBP Beplank.'!$B29&gt;0,'LBP Beplank.'!W29)</f>
        <v>0</v>
      </c>
      <c r="L134" s="1074"/>
    </row>
    <row r="135" spans="1:12" ht="12.75" customHeight="1" x14ac:dyDescent="0.2">
      <c r="A135" s="1075" t="b">
        <f>IF('LBP Beplank.'!$B30&gt;0,'LBP Beplank.'!B30)</f>
        <v>0</v>
      </c>
      <c r="B135" s="1069" t="b">
        <f>IF('LBP Beplank.'!$B30&gt;0,'LBP Beplank.'!C30)</f>
        <v>0</v>
      </c>
      <c r="C135" s="1069" t="b">
        <f>IF('LBP Beplank.'!$B30&gt;0,'LBP Beplank.'!D30)</f>
        <v>0</v>
      </c>
      <c r="D135" s="1070" t="b">
        <f>IF('LBP Beplank.'!$B30&gt;0,'LBP Beplank.'!E30)</f>
        <v>0</v>
      </c>
      <c r="E135" s="1070" t="b">
        <f>IF('LBP Beplank.'!$B30&gt;0,'LBP Beplank.'!F30)</f>
        <v>0</v>
      </c>
      <c r="F135" s="1070" t="b">
        <f>IF('LBP Beplank.'!$B30&gt;0,'LBP Beplank.'!G30)</f>
        <v>0</v>
      </c>
      <c r="G135" s="1071"/>
      <c r="H135" s="1071"/>
      <c r="I135" s="1072" t="b">
        <f>IF('LBP Beplank.'!$B30&gt;0,'LBP Beplank.'!I30)</f>
        <v>0</v>
      </c>
      <c r="J135" s="1073" t="b">
        <f>IF('LBP Beplank.'!$B30&gt;0,'LBP Beplank.'!V30)</f>
        <v>0</v>
      </c>
      <c r="K135" s="1070" t="b">
        <f>IF('LBP Beplank.'!$B30&gt;0,'LBP Beplank.'!W30)</f>
        <v>0</v>
      </c>
      <c r="L135" s="1074"/>
    </row>
    <row r="136" spans="1:12" ht="12.75" customHeight="1" x14ac:dyDescent="0.2">
      <c r="A136" s="1069" t="b">
        <f>IF('HFA Beplank.'!$B8&gt;0,'HFA Beplank.'!B8)</f>
        <v>0</v>
      </c>
      <c r="B136" s="1069" t="b">
        <f>IF('HFA Beplank.'!$B8&gt;0,'HFA Beplank.'!C8)</f>
        <v>0</v>
      </c>
      <c r="C136" s="1069" t="b">
        <f>IF('HFA Beplank.'!$B8&gt;0,'HFA Beplank.'!D8)</f>
        <v>0</v>
      </c>
      <c r="D136" s="1070" t="b">
        <f>IF('HFA Beplank.'!$B8&gt;0,'HFA Beplank.'!E8)</f>
        <v>0</v>
      </c>
      <c r="E136" s="1070" t="b">
        <f>IF('HFA Beplank.'!$B8&gt;0,'HFA Beplank.'!F8)</f>
        <v>0</v>
      </c>
      <c r="F136" s="1070" t="b">
        <f>IF('HFA Beplank.'!$B8&gt;0,'HFA Beplank.'!G8)</f>
        <v>0</v>
      </c>
      <c r="G136" s="1071"/>
      <c r="H136" s="1071"/>
      <c r="I136" s="1072" t="b">
        <f>IF('HFA Beplank.'!$B8&gt;0,'HFA Beplank.'!K8)</f>
        <v>0</v>
      </c>
      <c r="J136" s="1073" t="b">
        <f>IF('HFA Beplank.'!$B8&gt;0,'HFA Beplank.'!V8)</f>
        <v>0</v>
      </c>
      <c r="K136" s="1070" t="b">
        <f>IF('HFA Beplank.'!$B8&gt;0,'HFA Beplank.'!W8)</f>
        <v>0</v>
      </c>
      <c r="L136" s="1074"/>
    </row>
    <row r="137" spans="1:12" ht="12.75" customHeight="1" x14ac:dyDescent="0.2">
      <c r="A137" s="1069" t="b">
        <f>IF('HFA Beplank.'!$B9&gt;0,'HFA Beplank.'!B9)</f>
        <v>0</v>
      </c>
      <c r="B137" s="1069" t="b">
        <f>IF('HFA Beplank.'!$B9&gt;0,'HFA Beplank.'!C9)</f>
        <v>0</v>
      </c>
      <c r="C137" s="1069" t="b">
        <f>IF('HFA Beplank.'!$B9&gt;0,'HFA Beplank.'!D9)</f>
        <v>0</v>
      </c>
      <c r="D137" s="1070" t="b">
        <f>IF('HFA Beplank.'!$B9&gt;0,'HFA Beplank.'!E9)</f>
        <v>0</v>
      </c>
      <c r="E137" s="1070" t="b">
        <f>IF('HFA Beplank.'!$B9&gt;0,'HFA Beplank.'!F9)</f>
        <v>0</v>
      </c>
      <c r="F137" s="1070" t="b">
        <f>IF('HFA Beplank.'!$B9&gt;0,'HFA Beplank.'!G9)</f>
        <v>0</v>
      </c>
      <c r="G137" s="1071"/>
      <c r="H137" s="1071"/>
      <c r="I137" s="1072" t="b">
        <f>IF('HFA Beplank.'!$B9&gt;0,'HFA Beplank.'!K9)</f>
        <v>0</v>
      </c>
      <c r="J137" s="1073" t="b">
        <f>IF('HFA Beplank.'!$B9&gt;0,'HFA Beplank.'!V9)</f>
        <v>0</v>
      </c>
      <c r="K137" s="1070" t="b">
        <f>IF('HFA Beplank.'!$B9&gt;0,'HFA Beplank.'!W9)</f>
        <v>0</v>
      </c>
      <c r="L137" s="1074"/>
    </row>
    <row r="138" spans="1:12" ht="12.75" customHeight="1" x14ac:dyDescent="0.2">
      <c r="A138" s="1069" t="b">
        <f>IF('HFA Beplank.'!$B10&gt;0,'HFA Beplank.'!B10)</f>
        <v>0</v>
      </c>
      <c r="B138" s="1069" t="b">
        <f>IF('HFA Beplank.'!$B10&gt;0,'HFA Beplank.'!C10)</f>
        <v>0</v>
      </c>
      <c r="C138" s="1069" t="b">
        <f>IF('HFA Beplank.'!$B10&gt;0,'HFA Beplank.'!D10)</f>
        <v>0</v>
      </c>
      <c r="D138" s="1070" t="b">
        <f>IF('HFA Beplank.'!$B10&gt;0,'HFA Beplank.'!E10)</f>
        <v>0</v>
      </c>
      <c r="E138" s="1070" t="b">
        <f>IF('HFA Beplank.'!$B10&gt;0,'HFA Beplank.'!F10)</f>
        <v>0</v>
      </c>
      <c r="F138" s="1070" t="b">
        <f>IF('HFA Beplank.'!$B10&gt;0,'HFA Beplank.'!G10)</f>
        <v>0</v>
      </c>
      <c r="G138" s="1071"/>
      <c r="H138" s="1071"/>
      <c r="I138" s="1072" t="b">
        <f>IF('HFA Beplank.'!$B10&gt;0,'HFA Beplank.'!K10)</f>
        <v>0</v>
      </c>
      <c r="J138" s="1073" t="b">
        <f>IF('HFA Beplank.'!$B10&gt;0,'HFA Beplank.'!V10)</f>
        <v>0</v>
      </c>
      <c r="K138" s="1070" t="b">
        <f>IF('HFA Beplank.'!$B10&gt;0,'HFA Beplank.'!W10)</f>
        <v>0</v>
      </c>
      <c r="L138" s="1074"/>
    </row>
    <row r="139" spans="1:12" ht="12.75" customHeight="1" x14ac:dyDescent="0.2">
      <c r="A139" s="1069" t="b">
        <f>IF('HFA Beplank.'!$B11&gt;0,'HFA Beplank.'!B11)</f>
        <v>0</v>
      </c>
      <c r="B139" s="1069" t="b">
        <f>IF('HFA Beplank.'!$B11&gt;0,'HFA Beplank.'!C11)</f>
        <v>0</v>
      </c>
      <c r="C139" s="1069" t="b">
        <f>IF('HFA Beplank.'!$B11&gt;0,'HFA Beplank.'!D11)</f>
        <v>0</v>
      </c>
      <c r="D139" s="1070" t="b">
        <f>IF('HFA Beplank.'!$B11&gt;0,'HFA Beplank.'!E11)</f>
        <v>0</v>
      </c>
      <c r="E139" s="1070" t="b">
        <f>IF('HFA Beplank.'!$B11&gt;0,'HFA Beplank.'!F11)</f>
        <v>0</v>
      </c>
      <c r="F139" s="1070" t="b">
        <f>IF('HFA Beplank.'!$B11&gt;0,'HFA Beplank.'!G11)</f>
        <v>0</v>
      </c>
      <c r="G139" s="1071"/>
      <c r="H139" s="1071"/>
      <c r="I139" s="1072" t="b">
        <f>IF('HFA Beplank.'!$B11&gt;0,'HFA Beplank.'!K11)</f>
        <v>0</v>
      </c>
      <c r="J139" s="1073" t="b">
        <f>IF('HFA Beplank.'!$B11&gt;0,'HFA Beplank.'!V11)</f>
        <v>0</v>
      </c>
      <c r="K139" s="1070" t="b">
        <f>IF('HFA Beplank.'!$B11&gt;0,'HFA Beplank.'!W11)</f>
        <v>0</v>
      </c>
      <c r="L139" s="1074"/>
    </row>
    <row r="140" spans="1:12" ht="12.75" customHeight="1" x14ac:dyDescent="0.2">
      <c r="A140" s="1069" t="b">
        <f>IF('HFA Beplank.'!$B12&gt;0,'HFA Beplank.'!B12)</f>
        <v>0</v>
      </c>
      <c r="B140" s="1069" t="b">
        <f>IF('HFA Beplank.'!$B12&gt;0,'HFA Beplank.'!C12)</f>
        <v>0</v>
      </c>
      <c r="C140" s="1069" t="b">
        <f>IF('HFA Beplank.'!$B12&gt;0,'HFA Beplank.'!D12)</f>
        <v>0</v>
      </c>
      <c r="D140" s="1070" t="b">
        <f>IF('HFA Beplank.'!$B12&gt;0,'HFA Beplank.'!E12)</f>
        <v>0</v>
      </c>
      <c r="E140" s="1070" t="b">
        <f>IF('HFA Beplank.'!$B12&gt;0,'HFA Beplank.'!F12)</f>
        <v>0</v>
      </c>
      <c r="F140" s="1070" t="b">
        <f>IF('HFA Beplank.'!$B12&gt;0,'HFA Beplank.'!G12)</f>
        <v>0</v>
      </c>
      <c r="G140" s="1071"/>
      <c r="H140" s="1071"/>
      <c r="I140" s="1072" t="b">
        <f>IF('HFA Beplank.'!$B12&gt;0,'HFA Beplank.'!K12)</f>
        <v>0</v>
      </c>
      <c r="J140" s="1073" t="b">
        <f>IF('HFA Beplank.'!$B12&gt;0,'HFA Beplank.'!V12)</f>
        <v>0</v>
      </c>
      <c r="K140" s="1070" t="b">
        <f>IF('HFA Beplank.'!$B12&gt;0,'HFA Beplank.'!W12)</f>
        <v>0</v>
      </c>
      <c r="L140" s="1074"/>
    </row>
    <row r="141" spans="1:12" ht="12.75" customHeight="1" x14ac:dyDescent="0.2">
      <c r="A141" s="1069" t="b">
        <f>IF('HFA Beplank.'!$B13&gt;0,'HFA Beplank.'!B13)</f>
        <v>0</v>
      </c>
      <c r="B141" s="1069" t="b">
        <f>IF('HFA Beplank.'!$B13&gt;0,'HFA Beplank.'!C13)</f>
        <v>0</v>
      </c>
      <c r="C141" s="1069" t="b">
        <f>IF('HFA Beplank.'!$B13&gt;0,'HFA Beplank.'!D13)</f>
        <v>0</v>
      </c>
      <c r="D141" s="1070" t="b">
        <f>IF('HFA Beplank.'!$B13&gt;0,'HFA Beplank.'!E13)</f>
        <v>0</v>
      </c>
      <c r="E141" s="1070" t="b">
        <f>IF('HFA Beplank.'!$B13&gt;0,'HFA Beplank.'!F13)</f>
        <v>0</v>
      </c>
      <c r="F141" s="1070" t="b">
        <f>IF('HFA Beplank.'!$B13&gt;0,'HFA Beplank.'!G13)</f>
        <v>0</v>
      </c>
      <c r="G141" s="1071"/>
      <c r="H141" s="1071"/>
      <c r="I141" s="1072" t="b">
        <f>IF('HFA Beplank.'!$B13&gt;0,'HFA Beplank.'!K13)</f>
        <v>0</v>
      </c>
      <c r="J141" s="1073" t="b">
        <f>IF('HFA Beplank.'!$B13&gt;0,'HFA Beplank.'!V13)</f>
        <v>0</v>
      </c>
      <c r="K141" s="1070" t="b">
        <f>IF('HFA Beplank.'!$B13&gt;0,'HFA Beplank.'!W13)</f>
        <v>0</v>
      </c>
      <c r="L141" s="1074"/>
    </row>
    <row r="142" spans="1:12" ht="12.75" customHeight="1" x14ac:dyDescent="0.2">
      <c r="A142" s="1069" t="b">
        <f>IF('HFA Beplank.'!$B14&gt;0,'HFA Beplank.'!B14)</f>
        <v>0</v>
      </c>
      <c r="B142" s="1069" t="b">
        <f>IF('HFA Beplank.'!$B14&gt;0,'HFA Beplank.'!C14)</f>
        <v>0</v>
      </c>
      <c r="C142" s="1069" t="b">
        <f>IF('HFA Beplank.'!$B14&gt;0,'HFA Beplank.'!D14)</f>
        <v>0</v>
      </c>
      <c r="D142" s="1070" t="b">
        <f>IF('HFA Beplank.'!$B14&gt;0,'HFA Beplank.'!E14)</f>
        <v>0</v>
      </c>
      <c r="E142" s="1070" t="b">
        <f>IF('HFA Beplank.'!$B14&gt;0,'HFA Beplank.'!F14)</f>
        <v>0</v>
      </c>
      <c r="F142" s="1070" t="b">
        <f>IF('HFA Beplank.'!$B14&gt;0,'HFA Beplank.'!G14)</f>
        <v>0</v>
      </c>
      <c r="G142" s="1071"/>
      <c r="H142" s="1071"/>
      <c r="I142" s="1072" t="b">
        <f>IF('HFA Beplank.'!$B14&gt;0,'HFA Beplank.'!K14)</f>
        <v>0</v>
      </c>
      <c r="J142" s="1073" t="b">
        <f>IF('HFA Beplank.'!$B14&gt;0,'HFA Beplank.'!V14)</f>
        <v>0</v>
      </c>
      <c r="K142" s="1070" t="b">
        <f>IF('HFA Beplank.'!$B14&gt;0,'HFA Beplank.'!W14)</f>
        <v>0</v>
      </c>
      <c r="L142" s="1074"/>
    </row>
    <row r="143" spans="1:12" ht="12.75" customHeight="1" x14ac:dyDescent="0.2">
      <c r="A143" s="1069" t="b">
        <f>IF('HFA Beplank.'!$B15&gt;0,'HFA Beplank.'!B15)</f>
        <v>0</v>
      </c>
      <c r="B143" s="1069" t="b">
        <f>IF('HFA Beplank.'!$B15&gt;0,'HFA Beplank.'!C15)</f>
        <v>0</v>
      </c>
      <c r="C143" s="1069" t="b">
        <f>IF('HFA Beplank.'!$B15&gt;0,'HFA Beplank.'!D15)</f>
        <v>0</v>
      </c>
      <c r="D143" s="1070" t="b">
        <f>IF('HFA Beplank.'!$B15&gt;0,'HFA Beplank.'!E15)</f>
        <v>0</v>
      </c>
      <c r="E143" s="1070" t="b">
        <f>IF('HFA Beplank.'!$B15&gt;0,'HFA Beplank.'!F15)</f>
        <v>0</v>
      </c>
      <c r="F143" s="1070" t="b">
        <f>IF('HFA Beplank.'!$B15&gt;0,'HFA Beplank.'!G15)</f>
        <v>0</v>
      </c>
      <c r="G143" s="1071"/>
      <c r="H143" s="1071"/>
      <c r="I143" s="1072" t="b">
        <f>IF('HFA Beplank.'!$B15&gt;0,'HFA Beplank.'!K15)</f>
        <v>0</v>
      </c>
      <c r="J143" s="1073" t="b">
        <f>IF('HFA Beplank.'!$B15&gt;0,'HFA Beplank.'!V15)</f>
        <v>0</v>
      </c>
      <c r="K143" s="1070" t="b">
        <f>IF('HFA Beplank.'!$B15&gt;0,'HFA Beplank.'!W15)</f>
        <v>0</v>
      </c>
      <c r="L143" s="1074"/>
    </row>
    <row r="144" spans="1:12" ht="12.75" customHeight="1" x14ac:dyDescent="0.2">
      <c r="A144" s="1069" t="b">
        <f>IF('HFA Beplank.'!$B16&gt;0,'HFA Beplank.'!B16)</f>
        <v>0</v>
      </c>
      <c r="B144" s="1069" t="b">
        <f>IF('HFA Beplank.'!$B16&gt;0,'HFA Beplank.'!C16)</f>
        <v>0</v>
      </c>
      <c r="C144" s="1069" t="b">
        <f>IF('HFA Beplank.'!$B16&gt;0,'HFA Beplank.'!D16)</f>
        <v>0</v>
      </c>
      <c r="D144" s="1070" t="b">
        <f>IF('HFA Beplank.'!$B16&gt;0,'HFA Beplank.'!E16)</f>
        <v>0</v>
      </c>
      <c r="E144" s="1070" t="b">
        <f>IF('HFA Beplank.'!$B16&gt;0,'HFA Beplank.'!F16)</f>
        <v>0</v>
      </c>
      <c r="F144" s="1070" t="b">
        <f>IF('HFA Beplank.'!$B16&gt;0,'HFA Beplank.'!G16)</f>
        <v>0</v>
      </c>
      <c r="G144" s="1071"/>
      <c r="H144" s="1071"/>
      <c r="I144" s="1072" t="b">
        <f>IF('HFA Beplank.'!$B16&gt;0,'HFA Beplank.'!K16)</f>
        <v>0</v>
      </c>
      <c r="J144" s="1073" t="b">
        <f>IF('HFA Beplank.'!$B16&gt;0,'HFA Beplank.'!V16)</f>
        <v>0</v>
      </c>
      <c r="K144" s="1070" t="b">
        <f>IF('HFA Beplank.'!$B16&gt;0,'HFA Beplank.'!W16)</f>
        <v>0</v>
      </c>
      <c r="L144" s="1074"/>
    </row>
    <row r="145" spans="1:12" ht="12.75" customHeight="1" x14ac:dyDescent="0.2">
      <c r="A145" s="1069" t="b">
        <f>IF('HFA Beplank.'!$B17&gt;0,'HFA Beplank.'!B17)</f>
        <v>0</v>
      </c>
      <c r="B145" s="1069" t="b">
        <f>IF('HFA Beplank.'!$B17&gt;0,'HFA Beplank.'!C17)</f>
        <v>0</v>
      </c>
      <c r="C145" s="1069" t="b">
        <f>IF('HFA Beplank.'!$B17&gt;0,'HFA Beplank.'!D17)</f>
        <v>0</v>
      </c>
      <c r="D145" s="1070" t="b">
        <f>IF('HFA Beplank.'!$B17&gt;0,'HFA Beplank.'!E17)</f>
        <v>0</v>
      </c>
      <c r="E145" s="1070" t="b">
        <f>IF('HFA Beplank.'!$B17&gt;0,'HFA Beplank.'!F17)</f>
        <v>0</v>
      </c>
      <c r="F145" s="1070" t="b">
        <f>IF('HFA Beplank.'!$B17&gt;0,'HFA Beplank.'!G17)</f>
        <v>0</v>
      </c>
      <c r="G145" s="1071"/>
      <c r="H145" s="1071"/>
      <c r="I145" s="1072" t="b">
        <f>IF('HFA Beplank.'!$B17&gt;0,'HFA Beplank.'!K17)</f>
        <v>0</v>
      </c>
      <c r="J145" s="1073" t="b">
        <f>IF('HFA Beplank.'!$B17&gt;0,'HFA Beplank.'!V17)</f>
        <v>0</v>
      </c>
      <c r="K145" s="1070" t="b">
        <f>IF('HFA Beplank.'!$B17&gt;0,'HFA Beplank.'!W17)</f>
        <v>0</v>
      </c>
      <c r="L145" s="1074"/>
    </row>
    <row r="146" spans="1:12" ht="12.75" customHeight="1" x14ac:dyDescent="0.2">
      <c r="A146" s="1075" t="b">
        <f>IF('HFA Beplank.'!$B18&gt;0,'HFA Beplank.'!B18)</f>
        <v>0</v>
      </c>
      <c r="B146" s="1069" t="b">
        <f>IF('HFA Beplank.'!$B18&gt;0,'HFA Beplank.'!C18)</f>
        <v>0</v>
      </c>
      <c r="C146" s="1069" t="b">
        <f>IF('HFA Beplank.'!$B18&gt;0,'HFA Beplank.'!D18)</f>
        <v>0</v>
      </c>
      <c r="D146" s="1070" t="b">
        <f>IF('HFA Beplank.'!$B18&gt;0,'HFA Beplank.'!E18)</f>
        <v>0</v>
      </c>
      <c r="E146" s="1070" t="b">
        <f>IF('HFA Beplank.'!$B18&gt;0,'HFA Beplank.'!F18)</f>
        <v>0</v>
      </c>
      <c r="F146" s="1070" t="b">
        <f>IF('HFA Beplank.'!$B18&gt;0,'HFA Beplank.'!G18)</f>
        <v>0</v>
      </c>
      <c r="G146" s="1071"/>
      <c r="H146" s="1071"/>
      <c r="I146" s="1072" t="b">
        <f>IF('HFA Beplank.'!$B18&gt;0,'HFA Beplank.'!K18)</f>
        <v>0</v>
      </c>
      <c r="J146" s="1073" t="b">
        <f>IF('HFA Beplank.'!$B18&gt;0,'HFA Beplank.'!V18)</f>
        <v>0</v>
      </c>
      <c r="K146" s="1070" t="b">
        <f>IF('HFA Beplank.'!$B18&gt;0,'HFA Beplank.'!W18)</f>
        <v>0</v>
      </c>
      <c r="L146" s="1074"/>
    </row>
    <row r="147" spans="1:12" ht="12.75" customHeight="1" x14ac:dyDescent="0.2">
      <c r="A147" s="1069" t="b">
        <f>IF('LBP+HFA Bekleid.'!$B8&gt;0,'LBP+HFA Bekleid.'!B8)</f>
        <v>0</v>
      </c>
      <c r="B147" s="1069" t="b">
        <f>IF('LBP+HFA Bekleid.'!$B8&gt;0,'LBP+HFA Bekleid.'!C8)</f>
        <v>0</v>
      </c>
      <c r="C147" s="1069" t="b">
        <f>IF('LBP+HFA Bekleid.'!$B8&gt;0,'LBP+HFA Bekleid.'!D8)</f>
        <v>0</v>
      </c>
      <c r="D147" s="1070" t="b">
        <f>IF('LBP+HFA Bekleid.'!$B8&gt;0,'LBP+HFA Bekleid.'!E8)</f>
        <v>0</v>
      </c>
      <c r="E147" s="1070" t="b">
        <f>IF('LBP+HFA Bekleid.'!$B8&gt;0,'LBP+HFA Bekleid.'!F8)</f>
        <v>0</v>
      </c>
      <c r="F147" s="1070" t="b">
        <f>IF('LBP+HFA Bekleid.'!$B8&gt;0,'LBP+HFA Bekleid.'!G8)</f>
        <v>0</v>
      </c>
      <c r="G147" s="1071"/>
      <c r="H147" s="1071"/>
      <c r="I147" s="1072" t="b">
        <f>IF('LBP+HFA Bekleid.'!$B8&gt;0,'LBP+HFA Bekleid.'!I8)</f>
        <v>0</v>
      </c>
      <c r="J147" s="1073" t="b">
        <f>IF('LBP+HFA Bekleid.'!$B8&gt;0,'LBP+HFA Bekleid.'!V8)</f>
        <v>0</v>
      </c>
      <c r="K147" s="1070" t="b">
        <f>IF('LBP+HFA Bekleid.'!$B8&gt;0,'LBP+HFA Bekleid.'!W8)</f>
        <v>0</v>
      </c>
      <c r="L147" s="1074"/>
    </row>
    <row r="148" spans="1:12" ht="12.75" customHeight="1" x14ac:dyDescent="0.2">
      <c r="A148" s="1069" t="b">
        <f>IF('LBP+HFA Bekleid.'!$B9&gt;0,'LBP+HFA Bekleid.'!B9)</f>
        <v>0</v>
      </c>
      <c r="B148" s="1069" t="b">
        <f>IF('LBP+HFA Bekleid.'!$B9&gt;0,'LBP+HFA Bekleid.'!C9)</f>
        <v>0</v>
      </c>
      <c r="C148" s="1069" t="b">
        <f>IF('LBP+HFA Bekleid.'!$B9&gt;0,'LBP+HFA Bekleid.'!D9)</f>
        <v>0</v>
      </c>
      <c r="D148" s="1070" t="b">
        <f>IF('LBP+HFA Bekleid.'!$B9&gt;0,'LBP+HFA Bekleid.'!E9)</f>
        <v>0</v>
      </c>
      <c r="E148" s="1070" t="b">
        <f>IF('LBP+HFA Bekleid.'!$B9&gt;0,'LBP+HFA Bekleid.'!F9)</f>
        <v>0</v>
      </c>
      <c r="F148" s="1070" t="b">
        <f>IF('LBP+HFA Bekleid.'!$B9&gt;0,'LBP+HFA Bekleid.'!G9)</f>
        <v>0</v>
      </c>
      <c r="G148" s="1071"/>
      <c r="H148" s="1071"/>
      <c r="I148" s="1072" t="b">
        <f>IF('LBP+HFA Bekleid.'!$B9&gt;0,'LBP+HFA Bekleid.'!I9)</f>
        <v>0</v>
      </c>
      <c r="J148" s="1073" t="b">
        <f>IF('LBP+HFA Bekleid.'!$B9&gt;0,'LBP+HFA Bekleid.'!V9)</f>
        <v>0</v>
      </c>
      <c r="K148" s="1070" t="b">
        <f>IF('LBP+HFA Bekleid.'!$B9&gt;0,'LBP+HFA Bekleid.'!W9)</f>
        <v>0</v>
      </c>
      <c r="L148" s="1074"/>
    </row>
    <row r="149" spans="1:12" ht="12.75" customHeight="1" x14ac:dyDescent="0.2">
      <c r="A149" s="1069" t="b">
        <f>IF('LBP+HFA Bekleid.'!$B12&gt;0,'LBP+HFA Bekleid.'!B12)</f>
        <v>0</v>
      </c>
      <c r="B149" s="1069" t="b">
        <f>IF('LBP+HFA Bekleid.'!$B12&gt;0,'LBP+HFA Bekleid.'!C12)</f>
        <v>0</v>
      </c>
      <c r="C149" s="1069" t="b">
        <f>IF('LBP+HFA Bekleid.'!$B12&gt;0,'LBP+HFA Bekleid.'!D12)</f>
        <v>0</v>
      </c>
      <c r="D149" s="1070" t="b">
        <f>IF('LBP+HFA Bekleid.'!$B12&gt;0,'LBP+HFA Bekleid.'!E12)</f>
        <v>0</v>
      </c>
      <c r="E149" s="1070" t="b">
        <f>IF('LBP+HFA Bekleid.'!$B12&gt;0,'LBP+HFA Bekleid.'!F12)</f>
        <v>0</v>
      </c>
      <c r="F149" s="1070" t="b">
        <f>IF('LBP+HFA Bekleid.'!$B12&gt;0,'LBP+HFA Bekleid.'!G12)</f>
        <v>0</v>
      </c>
      <c r="G149" s="1071"/>
      <c r="H149" s="1071"/>
      <c r="I149" s="1072" t="b">
        <f>IF('LBP+HFA Bekleid.'!$B12&gt;0,'LBP+HFA Bekleid.'!I12)</f>
        <v>0</v>
      </c>
      <c r="J149" s="1073" t="b">
        <f>IF('LBP+HFA Bekleid.'!$B12&gt;0,'LBP+HFA Bekleid.'!V12)</f>
        <v>0</v>
      </c>
      <c r="K149" s="1070" t="b">
        <f>IF('LBP+HFA Bekleid.'!$B12&gt;0,'LBP+HFA Bekleid.'!W12)</f>
        <v>0</v>
      </c>
      <c r="L149" s="1074"/>
    </row>
    <row r="150" spans="1:12" ht="12.75" customHeight="1" x14ac:dyDescent="0.2">
      <c r="A150" s="1069" t="b">
        <f>IF('LBP+HFA Bekleid.'!$B13&gt;0,'LBP+HFA Bekleid.'!B13)</f>
        <v>0</v>
      </c>
      <c r="B150" s="1069" t="b">
        <f>IF('LBP+HFA Bekleid.'!$B13&gt;0,'LBP+HFA Bekleid.'!C13)</f>
        <v>0</v>
      </c>
      <c r="C150" s="1069" t="b">
        <f>IF('LBP+HFA Bekleid.'!$B13&gt;0,'LBP+HFA Bekleid.'!D13)</f>
        <v>0</v>
      </c>
      <c r="D150" s="1070" t="b">
        <f>IF('LBP+HFA Bekleid.'!$B13&gt;0,'LBP+HFA Bekleid.'!E13)</f>
        <v>0</v>
      </c>
      <c r="E150" s="1070" t="b">
        <f>IF('LBP+HFA Bekleid.'!$B13&gt;0,'LBP+HFA Bekleid.'!F13)</f>
        <v>0</v>
      </c>
      <c r="F150" s="1070" t="b">
        <f>IF('LBP+HFA Bekleid.'!$B13&gt;0,'LBP+HFA Bekleid.'!G13)</f>
        <v>0</v>
      </c>
      <c r="G150" s="1071"/>
      <c r="H150" s="1071"/>
      <c r="I150" s="1072" t="b">
        <f>IF('LBP+HFA Bekleid.'!$B13&gt;0,'LBP+HFA Bekleid.'!I13)</f>
        <v>0</v>
      </c>
      <c r="J150" s="1073" t="b">
        <f>IF('LBP+HFA Bekleid.'!$B13&gt;0,'LBP+HFA Bekleid.'!V13)</f>
        <v>0</v>
      </c>
      <c r="K150" s="1070" t="b">
        <f>IF('LBP+HFA Bekleid.'!$B13&gt;0,'LBP+HFA Bekleid.'!W13)</f>
        <v>0</v>
      </c>
      <c r="L150" s="1074"/>
    </row>
    <row r="151" spans="1:12" ht="12.75" customHeight="1" x14ac:dyDescent="0.2">
      <c r="A151" s="1069" t="b">
        <f>IF('LBP+HFA Bekleid.'!$B14&gt;0,'LBP+HFA Bekleid.'!B14)</f>
        <v>0</v>
      </c>
      <c r="B151" s="1069" t="b">
        <f>IF('LBP+HFA Bekleid.'!$B14&gt;0,'LBP+HFA Bekleid.'!C14)</f>
        <v>0</v>
      </c>
      <c r="C151" s="1069" t="b">
        <f>IF('LBP+HFA Bekleid.'!$B14&gt;0,'LBP+HFA Bekleid.'!D14)</f>
        <v>0</v>
      </c>
      <c r="D151" s="1070" t="b">
        <f>IF('LBP+HFA Bekleid.'!$B14&gt;0,'LBP+HFA Bekleid.'!E14)</f>
        <v>0</v>
      </c>
      <c r="E151" s="1070" t="b">
        <f>IF('LBP+HFA Bekleid.'!$B14&gt;0,'LBP+HFA Bekleid.'!F14)</f>
        <v>0</v>
      </c>
      <c r="F151" s="1070" t="b">
        <f>IF('LBP+HFA Bekleid.'!$B14&gt;0,'LBP+HFA Bekleid.'!G14)</f>
        <v>0</v>
      </c>
      <c r="G151" s="1071"/>
      <c r="H151" s="1071"/>
      <c r="I151" s="1072" t="b">
        <f>IF('LBP+HFA Bekleid.'!$B14&gt;0,'LBP+HFA Bekleid.'!I14)</f>
        <v>0</v>
      </c>
      <c r="J151" s="1073" t="b">
        <f>IF('LBP+HFA Bekleid.'!$B14&gt;0,'LBP+HFA Bekleid.'!V14)</f>
        <v>0</v>
      </c>
      <c r="K151" s="1070" t="b">
        <f>IF('LBP+HFA Bekleid.'!$B14&gt;0,'LBP+HFA Bekleid.'!W14)</f>
        <v>0</v>
      </c>
      <c r="L151" s="1074"/>
    </row>
    <row r="152" spans="1:12" ht="12.75" customHeight="1" x14ac:dyDescent="0.2">
      <c r="A152" s="1069" t="b">
        <f>IF('LBP+HFA Bekleid.'!$B15&gt;0,'LBP+HFA Bekleid.'!B15)</f>
        <v>0</v>
      </c>
      <c r="B152" s="1069" t="b">
        <f>IF('LBP+HFA Bekleid.'!$B15&gt;0,'LBP+HFA Bekleid.'!C15)</f>
        <v>0</v>
      </c>
      <c r="C152" s="1069" t="b">
        <f>IF('LBP+HFA Bekleid.'!$B15&gt;0,'LBP+HFA Bekleid.'!D15)</f>
        <v>0</v>
      </c>
      <c r="D152" s="1070" t="b">
        <f>IF('LBP+HFA Bekleid.'!$B15&gt;0,'LBP+HFA Bekleid.'!E15)</f>
        <v>0</v>
      </c>
      <c r="E152" s="1070" t="b">
        <f>IF('LBP+HFA Bekleid.'!$B15&gt;0,'LBP+HFA Bekleid.'!F15)</f>
        <v>0</v>
      </c>
      <c r="F152" s="1070" t="b">
        <f>IF('LBP+HFA Bekleid.'!$B15&gt;0,'LBP+HFA Bekleid.'!G15)</f>
        <v>0</v>
      </c>
      <c r="G152" s="1071"/>
      <c r="H152" s="1071"/>
      <c r="I152" s="1072" t="b">
        <f>IF('LBP+HFA Bekleid.'!$B15&gt;0,'LBP+HFA Bekleid.'!I15)</f>
        <v>0</v>
      </c>
      <c r="J152" s="1073" t="b">
        <f>IF('LBP+HFA Bekleid.'!$B15&gt;0,'LBP+HFA Bekleid.'!V15)</f>
        <v>0</v>
      </c>
      <c r="K152" s="1070" t="b">
        <f>IF('LBP+HFA Bekleid.'!$B15&gt;0,'LBP+HFA Bekleid.'!W15)</f>
        <v>0</v>
      </c>
      <c r="L152" s="1074"/>
    </row>
    <row r="153" spans="1:12" ht="12.75" customHeight="1" x14ac:dyDescent="0.2">
      <c r="A153" s="1069" t="b">
        <f>IF('LBP+HFA Bekleid.'!$B16&gt;0,'LBP+HFA Bekleid.'!B16)</f>
        <v>0</v>
      </c>
      <c r="B153" s="1069" t="b">
        <f>IF('LBP+HFA Bekleid.'!$B16&gt;0,'LBP+HFA Bekleid.'!C16)</f>
        <v>0</v>
      </c>
      <c r="C153" s="1069" t="b">
        <f>IF('LBP+HFA Bekleid.'!$B16&gt;0,'LBP+HFA Bekleid.'!D16)</f>
        <v>0</v>
      </c>
      <c r="D153" s="1070" t="b">
        <f>IF('LBP+HFA Bekleid.'!$B16&gt;0,'LBP+HFA Bekleid.'!E16)</f>
        <v>0</v>
      </c>
      <c r="E153" s="1070" t="b">
        <f>IF('LBP+HFA Bekleid.'!$B16&gt;0,'LBP+HFA Bekleid.'!F16)</f>
        <v>0</v>
      </c>
      <c r="F153" s="1070" t="b">
        <f>IF('LBP+HFA Bekleid.'!$B16&gt;0,'LBP+HFA Bekleid.'!G16)</f>
        <v>0</v>
      </c>
      <c r="G153" s="1071"/>
      <c r="H153" s="1071"/>
      <c r="I153" s="1072" t="b">
        <f>IF('LBP+HFA Bekleid.'!$B16&gt;0,'LBP+HFA Bekleid.'!I16)</f>
        <v>0</v>
      </c>
      <c r="J153" s="1073" t="b">
        <f>IF('LBP+HFA Bekleid.'!$B16&gt;0,'LBP+HFA Bekleid.'!V16)</f>
        <v>0</v>
      </c>
      <c r="K153" s="1070" t="b">
        <f>IF('LBP+HFA Bekleid.'!$B16&gt;0,'LBP+HFA Bekleid.'!W16)</f>
        <v>0</v>
      </c>
      <c r="L153" s="1074"/>
    </row>
    <row r="154" spans="1:12" ht="12.75" customHeight="1" x14ac:dyDescent="0.2">
      <c r="A154" s="1069" t="b">
        <f>IF('LBP+HFA Bekleid.'!$B17&gt;0,'LBP+HFA Bekleid.'!B17)</f>
        <v>0</v>
      </c>
      <c r="B154" s="1069" t="b">
        <f>IF('LBP+HFA Bekleid.'!$B17&gt;0,'LBP+HFA Bekleid.'!C17)</f>
        <v>0</v>
      </c>
      <c r="C154" s="1069" t="b">
        <f>IF('LBP+HFA Bekleid.'!$B17&gt;0,'LBP+HFA Bekleid.'!D17)</f>
        <v>0</v>
      </c>
      <c r="D154" s="1070" t="b">
        <f>IF('LBP+HFA Bekleid.'!$B17&gt;0,'LBP+HFA Bekleid.'!E17)</f>
        <v>0</v>
      </c>
      <c r="E154" s="1070" t="b">
        <f>IF('LBP+HFA Bekleid.'!$B17&gt;0,'LBP+HFA Bekleid.'!F17)</f>
        <v>0</v>
      </c>
      <c r="F154" s="1070" t="b">
        <f>IF('LBP+HFA Bekleid.'!$B17&gt;0,'LBP+HFA Bekleid.'!G17)</f>
        <v>0</v>
      </c>
      <c r="G154" s="1071"/>
      <c r="H154" s="1071"/>
      <c r="I154" s="1072" t="b">
        <f>IF('LBP+HFA Bekleid.'!$B17&gt;0,'LBP+HFA Bekleid.'!I17)</f>
        <v>0</v>
      </c>
      <c r="J154" s="1073" t="b">
        <f>IF('LBP+HFA Bekleid.'!$B17&gt;0,'LBP+HFA Bekleid.'!V17)</f>
        <v>0</v>
      </c>
      <c r="K154" s="1070" t="b">
        <f>IF('LBP+HFA Bekleid.'!$B17&gt;0,'LBP+HFA Bekleid.'!W17)</f>
        <v>0</v>
      </c>
      <c r="L154" s="1074"/>
    </row>
    <row r="155" spans="1:12" ht="12.75" customHeight="1" x14ac:dyDescent="0.2">
      <c r="A155" s="1075" t="b">
        <f>IF('LBP+HFA Bekleid.'!$B18&gt;0,'LBP+HFA Bekleid.'!B18)</f>
        <v>0</v>
      </c>
      <c r="B155" s="1069" t="b">
        <f>IF('LBP+HFA Bekleid.'!$B18&gt;0,'LBP+HFA Bekleid.'!C18)</f>
        <v>0</v>
      </c>
      <c r="C155" s="1069" t="b">
        <f>IF('LBP+HFA Bekleid.'!$B18&gt;0,'LBP+HFA Bekleid.'!D18)</f>
        <v>0</v>
      </c>
      <c r="D155" s="1070" t="b">
        <f>IF('LBP+HFA Bekleid.'!$B18&gt;0,'LBP+HFA Bekleid.'!E18)</f>
        <v>0</v>
      </c>
      <c r="E155" s="1070" t="b">
        <f>IF('LBP+HFA Bekleid.'!$B18&gt;0,'LBP+HFA Bekleid.'!F18)</f>
        <v>0</v>
      </c>
      <c r="F155" s="1070" t="b">
        <f>IF('LBP+HFA Bekleid.'!$B18&gt;0,'LBP+HFA Bekleid.'!G18)</f>
        <v>0</v>
      </c>
      <c r="G155" s="1071"/>
      <c r="H155" s="1071"/>
      <c r="I155" s="1072" t="b">
        <f>IF('LBP+HFA Bekleid.'!$B18&gt;0,'LBP+HFA Bekleid.'!I18)</f>
        <v>0</v>
      </c>
      <c r="J155" s="1073" t="b">
        <f>IF('LBP+HFA Bekleid.'!$B18&gt;0,'LBP+HFA Bekleid.'!V18)</f>
        <v>0</v>
      </c>
      <c r="K155" s="1070" t="b">
        <f>IF('LBP+HFA Bekleid.'!$B18&gt;0,'LBP+HFA Bekleid.'!W18)</f>
        <v>0</v>
      </c>
      <c r="L155" s="1074"/>
    </row>
    <row r="156" spans="1:12" ht="12.75" customHeight="1" x14ac:dyDescent="0.2">
      <c r="A156" s="1069" t="b">
        <f>IF('FW Lehmsteine'!$B8&gt;0,'FW Lehmsteine'!B8)</f>
        <v>0</v>
      </c>
      <c r="B156" s="1069" t="b">
        <f>IF('FW Lehmsteine'!$B8&gt;0,'FW Lehmsteine'!C8)</f>
        <v>0</v>
      </c>
      <c r="C156" s="1069" t="b">
        <f>IF('FW Lehmsteine'!$B8&gt;0,'FW Lehmsteine'!D8)</f>
        <v>0</v>
      </c>
      <c r="D156" s="1070" t="b">
        <f>IF('FW Lehmsteine'!$B8&gt;0,'FW Lehmsteine'!E8)</f>
        <v>0</v>
      </c>
      <c r="E156" s="1070" t="b">
        <f>IF('FW Lehmsteine'!$B8&gt;0,'FW Lehmsteine'!F8)</f>
        <v>0</v>
      </c>
      <c r="F156" s="1070" t="b">
        <f>IF('FW Lehmsteine'!$B8&gt;0,'FW Lehmsteine'!G8)</f>
        <v>0</v>
      </c>
      <c r="G156" s="1071"/>
      <c r="H156" s="1071"/>
      <c r="I156" s="1072" t="b">
        <f>IF('FW Lehmsteine'!$B8&gt;0,'FW Lehmsteine'!H8)</f>
        <v>0</v>
      </c>
      <c r="J156" s="1073" t="b">
        <f>IF('FW Lehmsteine'!$B8&gt;0,'FW Lehmsteine'!T8)</f>
        <v>0</v>
      </c>
      <c r="K156" s="1070" t="b">
        <f>IF('FW Lehmsteine'!$B8&gt;0,'FW Lehmsteine'!U8)</f>
        <v>0</v>
      </c>
      <c r="L156" s="1074"/>
    </row>
    <row r="157" spans="1:12" ht="12.75" customHeight="1" x14ac:dyDescent="0.2">
      <c r="A157" s="1069" t="b">
        <f>IF('FW Lehmsteine'!$B9&gt;0,'FW Lehmsteine'!B9)</f>
        <v>0</v>
      </c>
      <c r="B157" s="1069" t="b">
        <f>IF('FW Lehmsteine'!$B9&gt;0,'FW Lehmsteine'!C9)</f>
        <v>0</v>
      </c>
      <c r="C157" s="1069" t="b">
        <f>IF('FW Lehmsteine'!$B9&gt;0,'FW Lehmsteine'!D9)</f>
        <v>0</v>
      </c>
      <c r="D157" s="1070" t="b">
        <f>IF('FW Lehmsteine'!$B9&gt;0,'FW Lehmsteine'!E9)</f>
        <v>0</v>
      </c>
      <c r="E157" s="1070" t="b">
        <f>IF('FW Lehmsteine'!$B9&gt;0,'FW Lehmsteine'!F9)</f>
        <v>0</v>
      </c>
      <c r="F157" s="1070" t="b">
        <f>IF('FW Lehmsteine'!$B9&gt;0,'FW Lehmsteine'!G9)</f>
        <v>0</v>
      </c>
      <c r="G157" s="1071"/>
      <c r="H157" s="1071"/>
      <c r="I157" s="1072" t="b">
        <f>IF('FW Lehmsteine'!$B9&gt;0,'FW Lehmsteine'!H9)</f>
        <v>0</v>
      </c>
      <c r="J157" s="1073" t="b">
        <f>IF('FW Lehmsteine'!$B9&gt;0,'FW Lehmsteine'!T9)</f>
        <v>0</v>
      </c>
      <c r="K157" s="1070" t="b">
        <f>IF('FW Lehmsteine'!$B9&gt;0,'FW Lehmsteine'!U9)</f>
        <v>0</v>
      </c>
      <c r="L157" s="1074"/>
    </row>
    <row r="158" spans="1:12" ht="12.75" customHeight="1" x14ac:dyDescent="0.2">
      <c r="A158" s="1069" t="b">
        <f>IF('FW Lehmsteine'!$B10&gt;0,'FW Lehmsteine'!B10)</f>
        <v>0</v>
      </c>
      <c r="B158" s="1069" t="b">
        <f>IF('FW Lehmsteine'!$B10&gt;0,'FW Lehmsteine'!C10)</f>
        <v>0</v>
      </c>
      <c r="C158" s="1069" t="b">
        <f>IF('FW Lehmsteine'!$B10&gt;0,'FW Lehmsteine'!D10)</f>
        <v>0</v>
      </c>
      <c r="D158" s="1070" t="b">
        <f>IF('FW Lehmsteine'!$B10&gt;0,'FW Lehmsteine'!E10)</f>
        <v>0</v>
      </c>
      <c r="E158" s="1070" t="b">
        <f>IF('FW Lehmsteine'!$B10&gt;0,'FW Lehmsteine'!F10)</f>
        <v>0</v>
      </c>
      <c r="F158" s="1070" t="b">
        <f>IF('FW Lehmsteine'!$B10&gt;0,'FW Lehmsteine'!G10)</f>
        <v>0</v>
      </c>
      <c r="G158" s="1071"/>
      <c r="H158" s="1071"/>
      <c r="I158" s="1072" t="b">
        <f>IF('FW Lehmsteine'!$B10&gt;0,'FW Lehmsteine'!H10)</f>
        <v>0</v>
      </c>
      <c r="J158" s="1073" t="b">
        <f>IF('FW Lehmsteine'!$B10&gt;0,'FW Lehmsteine'!T10)</f>
        <v>0</v>
      </c>
      <c r="K158" s="1070" t="b">
        <f>IF('FW Lehmsteine'!$B10&gt;0,'FW Lehmsteine'!U10)</f>
        <v>0</v>
      </c>
      <c r="L158" s="1074"/>
    </row>
    <row r="159" spans="1:12" ht="12.75" customHeight="1" x14ac:dyDescent="0.2">
      <c r="A159" s="1069" t="b">
        <f>IF('FW Lehmsteine'!$B11&gt;0,'FW Lehmsteine'!B11)</f>
        <v>0</v>
      </c>
      <c r="B159" s="1069" t="b">
        <f>IF('FW Lehmsteine'!$B11&gt;0,'FW Lehmsteine'!C11)</f>
        <v>0</v>
      </c>
      <c r="C159" s="1069" t="b">
        <f>IF('FW Lehmsteine'!$B11&gt;0,'FW Lehmsteine'!D11)</f>
        <v>0</v>
      </c>
      <c r="D159" s="1070" t="b">
        <f>IF('FW Lehmsteine'!$B11&gt;0,'FW Lehmsteine'!E11)</f>
        <v>0</v>
      </c>
      <c r="E159" s="1070" t="b">
        <f>IF('FW Lehmsteine'!$B11&gt;0,'FW Lehmsteine'!F11)</f>
        <v>0</v>
      </c>
      <c r="F159" s="1070" t="b">
        <f>IF('FW Lehmsteine'!$B11&gt;0,'FW Lehmsteine'!G11)</f>
        <v>0</v>
      </c>
      <c r="G159" s="1071"/>
      <c r="H159" s="1071"/>
      <c r="I159" s="1072" t="b">
        <f>IF('FW Lehmsteine'!$B11&gt;0,'FW Lehmsteine'!H11)</f>
        <v>0</v>
      </c>
      <c r="J159" s="1073" t="b">
        <f>IF('FW Lehmsteine'!$B11&gt;0,'FW Lehmsteine'!T11)</f>
        <v>0</v>
      </c>
      <c r="K159" s="1070" t="b">
        <f>IF('FW Lehmsteine'!$B11&gt;0,'FW Lehmsteine'!U11)</f>
        <v>0</v>
      </c>
      <c r="L159" s="1074"/>
    </row>
    <row r="160" spans="1:12" ht="12.75" customHeight="1" x14ac:dyDescent="0.2">
      <c r="A160" s="1069" t="b">
        <f>IF('FW Lehmsteine'!$B12&gt;0,'FW Lehmsteine'!B12)</f>
        <v>0</v>
      </c>
      <c r="B160" s="1069" t="b">
        <f>IF('FW Lehmsteine'!$B12&gt;0,'FW Lehmsteine'!C12)</f>
        <v>0</v>
      </c>
      <c r="C160" s="1069" t="b">
        <f>IF('FW Lehmsteine'!$B12&gt;0,'FW Lehmsteine'!D12)</f>
        <v>0</v>
      </c>
      <c r="D160" s="1070" t="b">
        <f>IF('FW Lehmsteine'!$B12&gt;0,'FW Lehmsteine'!E12)</f>
        <v>0</v>
      </c>
      <c r="E160" s="1070" t="b">
        <f>IF('FW Lehmsteine'!$B12&gt;0,'FW Lehmsteine'!F12)</f>
        <v>0</v>
      </c>
      <c r="F160" s="1070" t="b">
        <f>IF('FW Lehmsteine'!$B12&gt;0,'FW Lehmsteine'!G12)</f>
        <v>0</v>
      </c>
      <c r="G160" s="1071"/>
      <c r="H160" s="1071"/>
      <c r="I160" s="1072" t="b">
        <f>IF('FW Lehmsteine'!$B12&gt;0,'FW Lehmsteine'!H12)</f>
        <v>0</v>
      </c>
      <c r="J160" s="1073" t="b">
        <f>IF('FW Lehmsteine'!$B12&gt;0,'FW Lehmsteine'!T12)</f>
        <v>0</v>
      </c>
      <c r="K160" s="1070" t="b">
        <f>IF('FW Lehmsteine'!$B12&gt;0,'FW Lehmsteine'!U12)</f>
        <v>0</v>
      </c>
      <c r="L160" s="1074"/>
    </row>
    <row r="161" spans="1:12" ht="12.75" customHeight="1" x14ac:dyDescent="0.2">
      <c r="A161" s="1069" t="b">
        <f>IF('FW Lehmsteine'!$B13&gt;0,'FW Lehmsteine'!B13)</f>
        <v>0</v>
      </c>
      <c r="B161" s="1069" t="b">
        <f>IF('FW Lehmsteine'!$B13&gt;0,'FW Lehmsteine'!C13)</f>
        <v>0</v>
      </c>
      <c r="C161" s="1069" t="b">
        <f>IF('FW Lehmsteine'!$B13&gt;0,'FW Lehmsteine'!D13)</f>
        <v>0</v>
      </c>
      <c r="D161" s="1070" t="b">
        <f>IF('FW Lehmsteine'!$B13&gt;0,'FW Lehmsteine'!E13)</f>
        <v>0</v>
      </c>
      <c r="E161" s="1070" t="b">
        <f>IF('FW Lehmsteine'!$B13&gt;0,'FW Lehmsteine'!F13)</f>
        <v>0</v>
      </c>
      <c r="F161" s="1070" t="b">
        <f>IF('FW Lehmsteine'!$B13&gt;0,'FW Lehmsteine'!G13)</f>
        <v>0</v>
      </c>
      <c r="G161" s="1071"/>
      <c r="H161" s="1071"/>
      <c r="I161" s="1072" t="b">
        <f>IF('FW Lehmsteine'!$B13&gt;0,'FW Lehmsteine'!H13)</f>
        <v>0</v>
      </c>
      <c r="J161" s="1073" t="b">
        <f>IF('FW Lehmsteine'!$B13&gt;0,'FW Lehmsteine'!T13)</f>
        <v>0</v>
      </c>
      <c r="K161" s="1070" t="b">
        <f>IF('FW Lehmsteine'!$B13&gt;0,'FW Lehmsteine'!U13)</f>
        <v>0</v>
      </c>
      <c r="L161" s="1074"/>
    </row>
    <row r="162" spans="1:12" ht="12.75" customHeight="1" x14ac:dyDescent="0.2">
      <c r="A162" s="1069" t="b">
        <f>IF('FW Lehmsteine'!$B14&gt;0,'FW Lehmsteine'!B14)</f>
        <v>0</v>
      </c>
      <c r="B162" s="1069" t="b">
        <f>IF('FW Lehmsteine'!$B14&gt;0,'FW Lehmsteine'!C14)</f>
        <v>0</v>
      </c>
      <c r="C162" s="1069" t="b">
        <f>IF('FW Lehmsteine'!$B14&gt;0,'FW Lehmsteine'!D14)</f>
        <v>0</v>
      </c>
      <c r="D162" s="1070" t="b">
        <f>IF('FW Lehmsteine'!$B14&gt;0,'FW Lehmsteine'!E14)</f>
        <v>0</v>
      </c>
      <c r="E162" s="1070" t="b">
        <f>IF('FW Lehmsteine'!$B14&gt;0,'FW Lehmsteine'!F14)</f>
        <v>0</v>
      </c>
      <c r="F162" s="1070" t="b">
        <f>IF('FW Lehmsteine'!$B14&gt;0,'FW Lehmsteine'!G14)</f>
        <v>0</v>
      </c>
      <c r="G162" s="1071"/>
      <c r="H162" s="1071"/>
      <c r="I162" s="1072" t="b">
        <f>IF('FW Lehmsteine'!$B14&gt;0,'FW Lehmsteine'!H14)</f>
        <v>0</v>
      </c>
      <c r="J162" s="1073" t="b">
        <f>IF('FW Lehmsteine'!$B14&gt;0,'FW Lehmsteine'!T14)</f>
        <v>0</v>
      </c>
      <c r="K162" s="1070" t="b">
        <f>IF('FW Lehmsteine'!$B14&gt;0,'FW Lehmsteine'!U14)</f>
        <v>0</v>
      </c>
      <c r="L162" s="1074"/>
    </row>
    <row r="163" spans="1:12" ht="12.75" customHeight="1" x14ac:dyDescent="0.2">
      <c r="A163" s="1069" t="b">
        <f>IF('FW Lehmsteine'!$B15&gt;0,'FW Lehmsteine'!B15)</f>
        <v>0</v>
      </c>
      <c r="B163" s="1069" t="b">
        <f>IF('FW Lehmsteine'!$B15&gt;0,'FW Lehmsteine'!C15)</f>
        <v>0</v>
      </c>
      <c r="C163" s="1069" t="b">
        <f>IF('FW Lehmsteine'!$B15&gt;0,'FW Lehmsteine'!D15)</f>
        <v>0</v>
      </c>
      <c r="D163" s="1070" t="b">
        <f>IF('FW Lehmsteine'!$B15&gt;0,'FW Lehmsteine'!E15)</f>
        <v>0</v>
      </c>
      <c r="E163" s="1070" t="b">
        <f>IF('FW Lehmsteine'!$B15&gt;0,'FW Lehmsteine'!F15)</f>
        <v>0</v>
      </c>
      <c r="F163" s="1070" t="b">
        <f>IF('FW Lehmsteine'!$B15&gt;0,'FW Lehmsteine'!G15)</f>
        <v>0</v>
      </c>
      <c r="G163" s="1071"/>
      <c r="H163" s="1071"/>
      <c r="I163" s="1072" t="b">
        <f>IF('FW Lehmsteine'!$B15&gt;0,'FW Lehmsteine'!H15)</f>
        <v>0</v>
      </c>
      <c r="J163" s="1073" t="b">
        <f>IF('FW Lehmsteine'!$B15&gt;0,'FW Lehmsteine'!T15)</f>
        <v>0</v>
      </c>
      <c r="K163" s="1070" t="b">
        <f>IF('FW Lehmsteine'!$B15&gt;0,'FW Lehmsteine'!U15)</f>
        <v>0</v>
      </c>
      <c r="L163" s="1074"/>
    </row>
    <row r="164" spans="1:12" ht="12.75" customHeight="1" x14ac:dyDescent="0.2">
      <c r="A164" s="1069" t="b">
        <f>IF('FW Lehmsteine'!$B16&gt;0,'FW Lehmsteine'!B16)</f>
        <v>0</v>
      </c>
      <c r="B164" s="1069" t="b">
        <f>IF('FW Lehmsteine'!$B16&gt;0,'FW Lehmsteine'!C16)</f>
        <v>0</v>
      </c>
      <c r="C164" s="1069" t="b">
        <f>IF('FW Lehmsteine'!$B16&gt;0,'FW Lehmsteine'!D16)</f>
        <v>0</v>
      </c>
      <c r="D164" s="1070" t="b">
        <f>IF('FW Lehmsteine'!$B16&gt;0,'FW Lehmsteine'!E16)</f>
        <v>0</v>
      </c>
      <c r="E164" s="1070" t="b">
        <f>IF('FW Lehmsteine'!$B16&gt;0,'FW Lehmsteine'!F16)</f>
        <v>0</v>
      </c>
      <c r="F164" s="1070" t="b">
        <f>IF('FW Lehmsteine'!$B16&gt;0,'FW Lehmsteine'!G16)</f>
        <v>0</v>
      </c>
      <c r="G164" s="1071"/>
      <c r="H164" s="1071"/>
      <c r="I164" s="1072" t="b">
        <f>IF('FW Lehmsteine'!$B16&gt;0,'FW Lehmsteine'!H16)</f>
        <v>0</v>
      </c>
      <c r="J164" s="1073" t="b">
        <f>IF('FW Lehmsteine'!$B16&gt;0,'FW Lehmsteine'!T16)</f>
        <v>0</v>
      </c>
      <c r="K164" s="1070" t="b">
        <f>IF('FW Lehmsteine'!$B16&gt;0,'FW Lehmsteine'!U16)</f>
        <v>0</v>
      </c>
      <c r="L164" s="1074"/>
    </row>
    <row r="165" spans="1:12" ht="12.75" customHeight="1" x14ac:dyDescent="0.2">
      <c r="A165" s="1069" t="b">
        <f>IF('FW Lehmsteine'!$B17&gt;0,'FW Lehmsteine'!B17)</f>
        <v>0</v>
      </c>
      <c r="B165" s="1069" t="b">
        <f>IF('FW Lehmsteine'!$B17&gt;0,'FW Lehmsteine'!C17)</f>
        <v>0</v>
      </c>
      <c r="C165" s="1069" t="b">
        <f>IF('FW Lehmsteine'!$B17&gt;0,'FW Lehmsteine'!D17)</f>
        <v>0</v>
      </c>
      <c r="D165" s="1070" t="b">
        <f>IF('FW Lehmsteine'!$B17&gt;0,'FW Lehmsteine'!E17)</f>
        <v>0</v>
      </c>
      <c r="E165" s="1070" t="b">
        <f>IF('FW Lehmsteine'!$B17&gt;0,'FW Lehmsteine'!F17)</f>
        <v>0</v>
      </c>
      <c r="F165" s="1070" t="b">
        <f>IF('FW Lehmsteine'!$B17&gt;0,'FW Lehmsteine'!G17)</f>
        <v>0</v>
      </c>
      <c r="G165" s="1071"/>
      <c r="H165" s="1071"/>
      <c r="I165" s="1072" t="b">
        <f>IF('FW Lehmsteine'!$B17&gt;0,'FW Lehmsteine'!H17)</f>
        <v>0</v>
      </c>
      <c r="J165" s="1073" t="b">
        <f>IF('FW Lehmsteine'!$B17&gt;0,'FW Lehmsteine'!T17)</f>
        <v>0</v>
      </c>
      <c r="K165" s="1070" t="b">
        <f>IF('FW Lehmsteine'!$B17&gt;0,'FW Lehmsteine'!U17)</f>
        <v>0</v>
      </c>
      <c r="L165" s="1074"/>
    </row>
    <row r="166" spans="1:12" ht="12.75" customHeight="1" x14ac:dyDescent="0.2">
      <c r="A166" s="1069" t="b">
        <f>IF('FW Lehmsteine'!$B18&gt;0,'FW Lehmsteine'!B18)</f>
        <v>0</v>
      </c>
      <c r="B166" s="1069" t="b">
        <f>IF('FW Lehmsteine'!$B18&gt;0,'FW Lehmsteine'!C18)</f>
        <v>0</v>
      </c>
      <c r="C166" s="1069" t="b">
        <f>IF('FW Lehmsteine'!$B18&gt;0,'FW Lehmsteine'!D18)</f>
        <v>0</v>
      </c>
      <c r="D166" s="1070" t="b">
        <f>IF('FW Lehmsteine'!$B18&gt;0,'FW Lehmsteine'!E18)</f>
        <v>0</v>
      </c>
      <c r="E166" s="1070" t="b">
        <f>IF('FW Lehmsteine'!$B18&gt;0,'FW Lehmsteine'!F18)</f>
        <v>0</v>
      </c>
      <c r="F166" s="1070" t="b">
        <f>IF('FW Lehmsteine'!$B18&gt;0,'FW Lehmsteine'!G18)</f>
        <v>0</v>
      </c>
      <c r="G166" s="1071"/>
      <c r="H166" s="1071"/>
      <c r="I166" s="1072" t="b">
        <f>IF('FW Lehmsteine'!$B18&gt;0,'FW Lehmsteine'!H18)</f>
        <v>0</v>
      </c>
      <c r="J166" s="1073" t="b">
        <f>IF('FW Lehmsteine'!$B18&gt;0,'FW Lehmsteine'!T18)</f>
        <v>0</v>
      </c>
      <c r="K166" s="1070" t="b">
        <f>IF('FW Lehmsteine'!$B18&gt;0,'FW Lehmsteine'!U18)</f>
        <v>0</v>
      </c>
      <c r="L166" s="1074"/>
    </row>
    <row r="167" spans="1:12" ht="12.75" customHeight="1" x14ac:dyDescent="0.2">
      <c r="A167" s="1069" t="b">
        <f>IF('FW Lehmsteine'!$B19&gt;0,'FW Lehmsteine'!B19)</f>
        <v>0</v>
      </c>
      <c r="B167" s="1069" t="b">
        <f>IF('FW Lehmsteine'!$B19&gt;0,'FW Lehmsteine'!C19)</f>
        <v>0</v>
      </c>
      <c r="C167" s="1069" t="b">
        <f>IF('FW Lehmsteine'!$B19&gt;0,'FW Lehmsteine'!D19)</f>
        <v>0</v>
      </c>
      <c r="D167" s="1070" t="b">
        <f>IF('FW Lehmsteine'!$B19&gt;0,'FW Lehmsteine'!E19)</f>
        <v>0</v>
      </c>
      <c r="E167" s="1070" t="b">
        <f>IF('FW Lehmsteine'!$B19&gt;0,'FW Lehmsteine'!F19)</f>
        <v>0</v>
      </c>
      <c r="F167" s="1070" t="b">
        <f>IF('FW Lehmsteine'!$B19&gt;0,'FW Lehmsteine'!G19)</f>
        <v>0</v>
      </c>
      <c r="G167" s="1071"/>
      <c r="H167" s="1071"/>
      <c r="I167" s="1072" t="b">
        <f>IF('FW Lehmsteine'!$B19&gt;0,'FW Lehmsteine'!H19)</f>
        <v>0</v>
      </c>
      <c r="J167" s="1073" t="b">
        <f>IF('FW Lehmsteine'!$B19&gt;0,'FW Lehmsteine'!T19)</f>
        <v>0</v>
      </c>
      <c r="K167" s="1070" t="b">
        <f>IF('FW Lehmsteine'!$B19&gt;0,'FW Lehmsteine'!U19)</f>
        <v>0</v>
      </c>
      <c r="L167" s="1074"/>
    </row>
    <row r="168" spans="1:12" ht="12.75" customHeight="1" x14ac:dyDescent="0.2">
      <c r="A168" s="1069" t="b">
        <f>IF('FW Lehmsteine'!$B20&gt;0,'FW Lehmsteine'!B20)</f>
        <v>0</v>
      </c>
      <c r="B168" s="1069" t="b">
        <f>IF('FW Lehmsteine'!$B20&gt;0,'FW Lehmsteine'!C20)</f>
        <v>0</v>
      </c>
      <c r="C168" s="1069" t="b">
        <f>IF('FW Lehmsteine'!$B20&gt;0,'FW Lehmsteine'!D20)</f>
        <v>0</v>
      </c>
      <c r="D168" s="1070" t="b">
        <f>IF('FW Lehmsteine'!$B20&gt;0,'FW Lehmsteine'!E20)</f>
        <v>0</v>
      </c>
      <c r="E168" s="1070" t="b">
        <f>IF('FW Lehmsteine'!$B20&gt;0,'FW Lehmsteine'!F20)</f>
        <v>0</v>
      </c>
      <c r="F168" s="1070" t="b">
        <f>IF('FW Lehmsteine'!$B20&gt;0,'FW Lehmsteine'!G20)</f>
        <v>0</v>
      </c>
      <c r="G168" s="1071"/>
      <c r="H168" s="1071"/>
      <c r="I168" s="1072" t="b">
        <f>IF('FW Lehmsteine'!$B20&gt;0,'FW Lehmsteine'!H20)</f>
        <v>0</v>
      </c>
      <c r="J168" s="1073" t="b">
        <f>IF('FW Lehmsteine'!$B20&gt;0,'FW Lehmsteine'!T20)</f>
        <v>0</v>
      </c>
      <c r="K168" s="1070" t="b">
        <f>IF('FW Lehmsteine'!$B20&gt;0,'FW Lehmsteine'!U20)</f>
        <v>0</v>
      </c>
      <c r="L168" s="1074"/>
    </row>
    <row r="169" spans="1:12" ht="12.75" customHeight="1" x14ac:dyDescent="0.2">
      <c r="A169" s="1069" t="b">
        <f>IF('FW Lehmsteine'!$B21&gt;0,'FW Lehmsteine'!B21)</f>
        <v>0</v>
      </c>
      <c r="B169" s="1069" t="b">
        <f>IF('FW Lehmsteine'!$B21&gt;0,'FW Lehmsteine'!C21)</f>
        <v>0</v>
      </c>
      <c r="C169" s="1069" t="b">
        <f>IF('FW Lehmsteine'!$B21&gt;0,'FW Lehmsteine'!D21)</f>
        <v>0</v>
      </c>
      <c r="D169" s="1070" t="b">
        <f>IF('FW Lehmsteine'!$B21&gt;0,'FW Lehmsteine'!E21)</f>
        <v>0</v>
      </c>
      <c r="E169" s="1070" t="b">
        <f>IF('FW Lehmsteine'!$B21&gt;0,'FW Lehmsteine'!F21)</f>
        <v>0</v>
      </c>
      <c r="F169" s="1070" t="b">
        <f>IF('FW Lehmsteine'!$B21&gt;0,'FW Lehmsteine'!G21)</f>
        <v>0</v>
      </c>
      <c r="G169" s="1071"/>
      <c r="H169" s="1071"/>
      <c r="I169" s="1072" t="b">
        <f>IF('FW Lehmsteine'!$B21&gt;0,'FW Lehmsteine'!H21)</f>
        <v>0</v>
      </c>
      <c r="J169" s="1073" t="b">
        <f>IF('FW Lehmsteine'!$B21&gt;0,'FW Lehmsteine'!T21)</f>
        <v>0</v>
      </c>
      <c r="K169" s="1070" t="b">
        <f>IF('FW Lehmsteine'!$B21&gt;0,'FW Lehmsteine'!U21)</f>
        <v>0</v>
      </c>
      <c r="L169" s="1074"/>
    </row>
    <row r="170" spans="1:12" ht="12.75" customHeight="1" x14ac:dyDescent="0.2">
      <c r="A170" s="1069" t="b">
        <f>IF('FW Lehmsteine'!$B22&gt;0,'FW Lehmsteine'!B22)</f>
        <v>0</v>
      </c>
      <c r="B170" s="1069" t="b">
        <f>IF('FW Lehmsteine'!$B22&gt;0,'FW Lehmsteine'!C22)</f>
        <v>0</v>
      </c>
      <c r="C170" s="1069" t="b">
        <f>IF('FW Lehmsteine'!$B22&gt;0,'FW Lehmsteine'!D22)</f>
        <v>0</v>
      </c>
      <c r="D170" s="1070" t="b">
        <f>IF('FW Lehmsteine'!$B22&gt;0,'FW Lehmsteine'!E22)</f>
        <v>0</v>
      </c>
      <c r="E170" s="1070" t="b">
        <f>IF('FW Lehmsteine'!$B22&gt;0,'FW Lehmsteine'!F22)</f>
        <v>0</v>
      </c>
      <c r="F170" s="1070" t="b">
        <f>IF('FW Lehmsteine'!$B22&gt;0,'FW Lehmsteine'!G22)</f>
        <v>0</v>
      </c>
      <c r="G170" s="1071"/>
      <c r="H170" s="1071"/>
      <c r="I170" s="1072" t="b">
        <f>IF('FW Lehmsteine'!$B22&gt;0,'FW Lehmsteine'!H22)</f>
        <v>0</v>
      </c>
      <c r="J170" s="1073" t="b">
        <f>IF('FW Lehmsteine'!$B22&gt;0,'FW Lehmsteine'!T22)</f>
        <v>0</v>
      </c>
      <c r="K170" s="1070" t="b">
        <f>IF('FW Lehmsteine'!$B22&gt;0,'FW Lehmsteine'!U22)</f>
        <v>0</v>
      </c>
      <c r="L170" s="1074"/>
    </row>
    <row r="171" spans="1:12" ht="12.75" customHeight="1" x14ac:dyDescent="0.2">
      <c r="A171" s="1075" t="b">
        <f>IF('FW Lehmsteine'!$B23&gt;0,'FW Lehmsteine'!B23)</f>
        <v>0</v>
      </c>
      <c r="B171" s="1069" t="b">
        <f>IF('FW Lehmsteine'!$B23&gt;0,'FW Lehmsteine'!C23)</f>
        <v>0</v>
      </c>
      <c r="C171" s="1069" t="b">
        <f>IF('FW Lehmsteine'!$B23&gt;0,'FW Lehmsteine'!D23)</f>
        <v>0</v>
      </c>
      <c r="D171" s="1070" t="b">
        <f>IF('FW Lehmsteine'!$B23&gt;0,'FW Lehmsteine'!E23)</f>
        <v>0</v>
      </c>
      <c r="E171" s="1070" t="b">
        <f>IF('FW Lehmsteine'!$B23&gt;0,'FW Lehmsteine'!F23)</f>
        <v>0</v>
      </c>
      <c r="F171" s="1070" t="b">
        <f>IF('FW Lehmsteine'!$B23&gt;0,'FW Lehmsteine'!G23)</f>
        <v>0</v>
      </c>
      <c r="G171" s="1071"/>
      <c r="H171" s="1071"/>
      <c r="I171" s="1072" t="b">
        <f>IF('FW Lehmsteine'!$B23&gt;0,'FW Lehmsteine'!H23)</f>
        <v>0</v>
      </c>
      <c r="J171" s="1073" t="b">
        <f>IF('FW Lehmsteine'!$B23&gt;0,'FW Lehmsteine'!T23)</f>
        <v>0</v>
      </c>
      <c r="K171" s="1070" t="b">
        <f>IF('FW Lehmsteine'!$B23&gt;0,'FW Lehmsteine'!U23)</f>
        <v>0</v>
      </c>
      <c r="L171" s="1074"/>
    </row>
    <row r="172" spans="1:12" ht="12.75" customHeight="1" x14ac:dyDescent="0.2">
      <c r="A172" s="1069" t="b">
        <f>IF('FW Flechtwerk'!$B8&gt;0,'FW Flechtwerk'!B8)</f>
        <v>0</v>
      </c>
      <c r="B172" s="1069" t="b">
        <f>IF('FW Flechtwerk'!$B8&gt;0,'FW Flechtwerk'!C8)</f>
        <v>0</v>
      </c>
      <c r="C172" s="1069" t="b">
        <f>IF('FW Flechtwerk'!$B8&gt;0,'FW Flechtwerk'!D8)</f>
        <v>0</v>
      </c>
      <c r="D172" s="1070" t="b">
        <f>IF('FW Flechtwerk'!$B8&gt;0,'FW Flechtwerk'!E8)</f>
        <v>0</v>
      </c>
      <c r="E172" s="1070" t="b">
        <f>IF('FW Flechtwerk'!$B8&gt;0,'FW Flechtwerk'!F8)</f>
        <v>0</v>
      </c>
      <c r="F172" s="1070" t="b">
        <f>IF('FW Flechtwerk'!$B8&gt;0,'FW Flechtwerk'!G8)</f>
        <v>0</v>
      </c>
      <c r="G172" s="1071"/>
      <c r="H172" s="1071"/>
      <c r="I172" s="1072" t="b">
        <f>IF('FW Flechtwerk'!$B8&gt;0,'FW Flechtwerk'!I8)</f>
        <v>0</v>
      </c>
      <c r="J172" s="1073" t="b">
        <f>IF('FW Flechtwerk'!$B8&gt;0,'FW Flechtwerk'!M8)</f>
        <v>0</v>
      </c>
      <c r="K172" s="1070" t="b">
        <f>IF('FW Flechtwerk'!$B8&gt;0,'FW Flechtwerk'!N8)</f>
        <v>0</v>
      </c>
      <c r="L172" s="1074"/>
    </row>
    <row r="173" spans="1:12" ht="12.75" customHeight="1" x14ac:dyDescent="0.2">
      <c r="A173" s="1069" t="b">
        <f>IF('FW Flechtwerk'!$B9&gt;0,'FW Flechtwerk'!B9)</f>
        <v>0</v>
      </c>
      <c r="B173" s="1069" t="b">
        <f>IF('FW Flechtwerk'!$B9&gt;0,'FW Flechtwerk'!C9)</f>
        <v>0</v>
      </c>
      <c r="C173" s="1069" t="b">
        <f>IF('FW Flechtwerk'!$B9&gt;0,'FW Flechtwerk'!D9)</f>
        <v>0</v>
      </c>
      <c r="D173" s="1070" t="b">
        <f>IF('FW Flechtwerk'!$B9&gt;0,'FW Flechtwerk'!E9)</f>
        <v>0</v>
      </c>
      <c r="E173" s="1070" t="b">
        <f>IF('FW Flechtwerk'!$B9&gt;0,'FW Flechtwerk'!F9)</f>
        <v>0</v>
      </c>
      <c r="F173" s="1070" t="b">
        <f>IF('FW Flechtwerk'!$B9&gt;0,'FW Flechtwerk'!G9)</f>
        <v>0</v>
      </c>
      <c r="G173" s="1071"/>
      <c r="H173" s="1071"/>
      <c r="I173" s="1072" t="b">
        <f>IF('FW Flechtwerk'!$B9&gt;0,'FW Flechtwerk'!I9)</f>
        <v>0</v>
      </c>
      <c r="J173" s="1073" t="b">
        <f>IF('FW Flechtwerk'!$B9&gt;0,'FW Flechtwerk'!M9)</f>
        <v>0</v>
      </c>
      <c r="K173" s="1070" t="b">
        <f>IF('FW Flechtwerk'!$B9&gt;0,'FW Flechtwerk'!N9)</f>
        <v>0</v>
      </c>
      <c r="L173" s="1074"/>
    </row>
    <row r="174" spans="1:12" ht="12.75" customHeight="1" x14ac:dyDescent="0.2">
      <c r="A174" s="1069" t="b">
        <f>IF('FW Flechtwerk'!$B10&gt;0,'FW Flechtwerk'!B10)</f>
        <v>0</v>
      </c>
      <c r="B174" s="1069" t="b">
        <f>IF('FW Flechtwerk'!$B10&gt;0,'FW Flechtwerk'!C10)</f>
        <v>0</v>
      </c>
      <c r="C174" s="1069" t="b">
        <f>IF('FW Flechtwerk'!$B10&gt;0,'FW Flechtwerk'!D10)</f>
        <v>0</v>
      </c>
      <c r="D174" s="1070" t="b">
        <f>IF('FW Flechtwerk'!$B10&gt;0,'FW Flechtwerk'!E10)</f>
        <v>0</v>
      </c>
      <c r="E174" s="1070" t="b">
        <f>IF('FW Flechtwerk'!$B10&gt;0,'FW Flechtwerk'!F10)</f>
        <v>0</v>
      </c>
      <c r="F174" s="1070" t="b">
        <f>IF('FW Flechtwerk'!$B10&gt;0,'FW Flechtwerk'!G10)</f>
        <v>0</v>
      </c>
      <c r="G174" s="1071"/>
      <c r="H174" s="1071"/>
      <c r="I174" s="1072" t="b">
        <f>IF('FW Flechtwerk'!$B10&gt;0,'FW Flechtwerk'!I10)</f>
        <v>0</v>
      </c>
      <c r="J174" s="1073" t="b">
        <f>IF('FW Flechtwerk'!$B10&gt;0,'FW Flechtwerk'!M10)</f>
        <v>0</v>
      </c>
      <c r="K174" s="1070" t="b">
        <f>IF('FW Flechtwerk'!$B10&gt;0,'FW Flechtwerk'!N10)</f>
        <v>0</v>
      </c>
      <c r="L174" s="1074"/>
    </row>
    <row r="175" spans="1:12" ht="12.75" customHeight="1" x14ac:dyDescent="0.2">
      <c r="A175" s="1069" t="b">
        <f>IF('FW Flechtwerk'!$B11&gt;0,'FW Flechtwerk'!B11)</f>
        <v>0</v>
      </c>
      <c r="B175" s="1069" t="b">
        <f>IF('FW Flechtwerk'!$B11&gt;0,'FW Flechtwerk'!C11)</f>
        <v>0</v>
      </c>
      <c r="C175" s="1069" t="b">
        <f>IF('FW Flechtwerk'!$B11&gt;0,'FW Flechtwerk'!D11)</f>
        <v>0</v>
      </c>
      <c r="D175" s="1070" t="b">
        <f>IF('FW Flechtwerk'!$B11&gt;0,'FW Flechtwerk'!E11)</f>
        <v>0</v>
      </c>
      <c r="E175" s="1070" t="b">
        <f>IF('FW Flechtwerk'!$B11&gt;0,'FW Flechtwerk'!F11)</f>
        <v>0</v>
      </c>
      <c r="F175" s="1070" t="b">
        <f>IF('FW Flechtwerk'!$B11&gt;0,'FW Flechtwerk'!G11)</f>
        <v>0</v>
      </c>
      <c r="G175" s="1071"/>
      <c r="H175" s="1071"/>
      <c r="I175" s="1072" t="b">
        <f>IF('FW Flechtwerk'!$B11&gt;0,'FW Flechtwerk'!I11)</f>
        <v>0</v>
      </c>
      <c r="J175" s="1073" t="b">
        <f>IF('FW Flechtwerk'!$B11&gt;0,'FW Flechtwerk'!M11)</f>
        <v>0</v>
      </c>
      <c r="K175" s="1070" t="b">
        <f>IF('FW Flechtwerk'!$B11&gt;0,'FW Flechtwerk'!N11)</f>
        <v>0</v>
      </c>
      <c r="L175" s="1074"/>
    </row>
    <row r="176" spans="1:12" ht="12.75" customHeight="1" x14ac:dyDescent="0.2">
      <c r="A176" s="1069" t="b">
        <f>IF('FW Flechtwerk'!$B12&gt;0,'FW Flechtwerk'!B12)</f>
        <v>0</v>
      </c>
      <c r="B176" s="1069" t="b">
        <f>IF('FW Flechtwerk'!$B12&gt;0,'FW Flechtwerk'!C12)</f>
        <v>0</v>
      </c>
      <c r="C176" s="1069" t="b">
        <f>IF('FW Flechtwerk'!$B12&gt;0,'FW Flechtwerk'!D12)</f>
        <v>0</v>
      </c>
      <c r="D176" s="1070" t="b">
        <f>IF('FW Flechtwerk'!$B12&gt;0,'FW Flechtwerk'!E12)</f>
        <v>0</v>
      </c>
      <c r="E176" s="1070" t="b">
        <f>IF('FW Flechtwerk'!$B12&gt;0,'FW Flechtwerk'!F12)</f>
        <v>0</v>
      </c>
      <c r="F176" s="1070" t="b">
        <f>IF('FW Flechtwerk'!$B12&gt;0,'FW Flechtwerk'!G12)</f>
        <v>0</v>
      </c>
      <c r="G176" s="1071"/>
      <c r="H176" s="1071"/>
      <c r="I176" s="1072" t="b">
        <f>IF('FW Flechtwerk'!$B12&gt;0,'FW Flechtwerk'!I12)</f>
        <v>0</v>
      </c>
      <c r="J176" s="1073" t="b">
        <f>IF('FW Flechtwerk'!$B12&gt;0,'FW Flechtwerk'!M12)</f>
        <v>0</v>
      </c>
      <c r="K176" s="1070" t="b">
        <f>IF('FW Flechtwerk'!$B12&gt;0,'FW Flechtwerk'!N12)</f>
        <v>0</v>
      </c>
      <c r="L176" s="1074"/>
    </row>
    <row r="177" spans="1:12" ht="12.75" customHeight="1" x14ac:dyDescent="0.2">
      <c r="A177" s="1069" t="b">
        <f>IF('FW Flechtwerk'!$B13&gt;0,'FW Flechtwerk'!B13)</f>
        <v>0</v>
      </c>
      <c r="B177" s="1069" t="b">
        <f>IF('FW Flechtwerk'!$B13&gt;0,'FW Flechtwerk'!C13)</f>
        <v>0</v>
      </c>
      <c r="C177" s="1069" t="b">
        <f>IF('FW Flechtwerk'!$B13&gt;0,'FW Flechtwerk'!D13)</f>
        <v>0</v>
      </c>
      <c r="D177" s="1070" t="b">
        <f>IF('FW Flechtwerk'!$B13&gt;0,'FW Flechtwerk'!E13)</f>
        <v>0</v>
      </c>
      <c r="E177" s="1070" t="b">
        <f>IF('FW Flechtwerk'!$B13&gt;0,'FW Flechtwerk'!F13)</f>
        <v>0</v>
      </c>
      <c r="F177" s="1070" t="b">
        <f>IF('FW Flechtwerk'!$B13&gt;0,'FW Flechtwerk'!G13)</f>
        <v>0</v>
      </c>
      <c r="G177" s="1071"/>
      <c r="H177" s="1071"/>
      <c r="I177" s="1072" t="b">
        <f>IF('FW Flechtwerk'!$B13&gt;0,'FW Flechtwerk'!I13)</f>
        <v>0</v>
      </c>
      <c r="J177" s="1073" t="b">
        <f>IF('FW Flechtwerk'!$B13&gt;0,'FW Flechtwerk'!M13)</f>
        <v>0</v>
      </c>
      <c r="K177" s="1070" t="b">
        <f>IF('FW Flechtwerk'!$B13&gt;0,'FW Flechtwerk'!N13)</f>
        <v>0</v>
      </c>
      <c r="L177" s="1074"/>
    </row>
    <row r="178" spans="1:12" ht="12.75" customHeight="1" x14ac:dyDescent="0.2">
      <c r="A178" s="1069" t="b">
        <f>IF('FW Flechtwerk'!$B14&gt;0,'FW Flechtwerk'!B14)</f>
        <v>0</v>
      </c>
      <c r="B178" s="1069" t="b">
        <f>IF('FW Flechtwerk'!$B14&gt;0,'FW Flechtwerk'!C14)</f>
        <v>0</v>
      </c>
      <c r="C178" s="1069" t="b">
        <f>IF('FW Flechtwerk'!$B14&gt;0,'FW Flechtwerk'!D14)</f>
        <v>0</v>
      </c>
      <c r="D178" s="1070" t="b">
        <f>IF('FW Flechtwerk'!$B14&gt;0,'FW Flechtwerk'!E14)</f>
        <v>0</v>
      </c>
      <c r="E178" s="1070" t="b">
        <f>IF('FW Flechtwerk'!$B14&gt;0,'FW Flechtwerk'!F14)</f>
        <v>0</v>
      </c>
      <c r="F178" s="1070" t="b">
        <f>IF('FW Flechtwerk'!$B14&gt;0,'FW Flechtwerk'!G14)</f>
        <v>0</v>
      </c>
      <c r="G178" s="1071"/>
      <c r="H178" s="1071"/>
      <c r="I178" s="1072" t="b">
        <f>IF('FW Flechtwerk'!$B14&gt;0,'FW Flechtwerk'!I14)</f>
        <v>0</v>
      </c>
      <c r="J178" s="1073" t="b">
        <f>IF('FW Flechtwerk'!$B14&gt;0,'FW Flechtwerk'!M14)</f>
        <v>0</v>
      </c>
      <c r="K178" s="1070" t="b">
        <f>IF('FW Flechtwerk'!$B14&gt;0,'FW Flechtwerk'!N14)</f>
        <v>0</v>
      </c>
      <c r="L178" s="1074"/>
    </row>
    <row r="179" spans="1:12" ht="12.75" customHeight="1" x14ac:dyDescent="0.2">
      <c r="A179" s="1069" t="b">
        <f>IF('FW Flechtwerk'!$B15&gt;0,'FW Flechtwerk'!B15)</f>
        <v>0</v>
      </c>
      <c r="B179" s="1069" t="b">
        <f>IF('FW Flechtwerk'!$B15&gt;0,'FW Flechtwerk'!C15)</f>
        <v>0</v>
      </c>
      <c r="C179" s="1069" t="b">
        <f>IF('FW Flechtwerk'!$B15&gt;0,'FW Flechtwerk'!D15)</f>
        <v>0</v>
      </c>
      <c r="D179" s="1070" t="b">
        <f>IF('FW Flechtwerk'!$B15&gt;0,'FW Flechtwerk'!E15)</f>
        <v>0</v>
      </c>
      <c r="E179" s="1070" t="b">
        <f>IF('FW Flechtwerk'!$B15&gt;0,'FW Flechtwerk'!F15)</f>
        <v>0</v>
      </c>
      <c r="F179" s="1070" t="b">
        <f>IF('FW Flechtwerk'!$B15&gt;0,'FW Flechtwerk'!G15)</f>
        <v>0</v>
      </c>
      <c r="G179" s="1071"/>
      <c r="H179" s="1071"/>
      <c r="I179" s="1072" t="b">
        <f>IF('FW Flechtwerk'!$B15&gt;0,'FW Flechtwerk'!I15)</f>
        <v>0</v>
      </c>
      <c r="J179" s="1073" t="b">
        <f>IF('FW Flechtwerk'!$B15&gt;0,'FW Flechtwerk'!M15)</f>
        <v>0</v>
      </c>
      <c r="K179" s="1070" t="b">
        <f>IF('FW Flechtwerk'!$B15&gt;0,'FW Flechtwerk'!N15)</f>
        <v>0</v>
      </c>
      <c r="L179" s="1074"/>
    </row>
    <row r="180" spans="1:12" ht="12.75" customHeight="1" x14ac:dyDescent="0.2">
      <c r="A180" s="1075" t="b">
        <f>IF('FW Flechtwerk'!$B16&gt;0,'FW Flechtwerk'!B16)</f>
        <v>0</v>
      </c>
      <c r="B180" s="1069" t="b">
        <f>IF('FW Flechtwerk'!$B16&gt;0,'FW Flechtwerk'!C16)</f>
        <v>0</v>
      </c>
      <c r="C180" s="1069" t="b">
        <f>IF('FW Flechtwerk'!$B16&gt;0,'FW Flechtwerk'!D16)</f>
        <v>0</v>
      </c>
      <c r="D180" s="1070" t="b">
        <f>IF('FW Flechtwerk'!$B16&gt;0,'FW Flechtwerk'!E16)</f>
        <v>0</v>
      </c>
      <c r="E180" s="1070" t="b">
        <f>IF('FW Flechtwerk'!$B16&gt;0,'FW Flechtwerk'!F16)</f>
        <v>0</v>
      </c>
      <c r="F180" s="1070" t="b">
        <f>IF('FW Flechtwerk'!$B16&gt;0,'FW Flechtwerk'!G16)</f>
        <v>0</v>
      </c>
      <c r="G180" s="1071"/>
      <c r="H180" s="1071"/>
      <c r="I180" s="1072" t="b">
        <f>IF('FW Flechtwerk'!$B16&gt;0,'FW Flechtwerk'!I16)</f>
        <v>0</v>
      </c>
      <c r="J180" s="1073" t="b">
        <f>IF('FW Flechtwerk'!$B16&gt;0,'FW Flechtwerk'!M16)</f>
        <v>0</v>
      </c>
      <c r="K180" s="1070" t="b">
        <f>IF('FW Flechtwerk'!$B16&gt;0,'FW Flechtwerk'!N16)</f>
        <v>0</v>
      </c>
      <c r="L180" s="1074"/>
    </row>
    <row r="181" spans="1:12" ht="12.75" customHeight="1" x14ac:dyDescent="0.2">
      <c r="A181" s="1069" t="b">
        <f>IF(Kalkputz!$B8&gt;0,Kalkputz!B8)</f>
        <v>0</v>
      </c>
      <c r="B181" s="1069" t="b">
        <f>IF(Kalkputz!$B8&gt;0,Kalkputz!C8)</f>
        <v>0</v>
      </c>
      <c r="C181" s="1069" t="b">
        <f>IF(Kalkputz!$B8&gt;0,Kalkputz!D8)</f>
        <v>0</v>
      </c>
      <c r="D181" s="1070" t="b">
        <f>IF(Kalkputz!$B8&gt;0,Kalkputz!E8)</f>
        <v>0</v>
      </c>
      <c r="E181" s="1070" t="b">
        <f>IF(Kalkputz!$B8&gt;0,Kalkputz!F8)</f>
        <v>0</v>
      </c>
      <c r="F181" s="1070" t="b">
        <f>IF(Kalkputz!$B8&gt;0,Kalkputz!G8)</f>
        <v>0</v>
      </c>
      <c r="G181" s="1071"/>
      <c r="H181" s="1071"/>
      <c r="I181" s="1072" t="b">
        <f>IF(Kalkputz!$B8&gt;0,Kalkputz!I8)</f>
        <v>0</v>
      </c>
      <c r="J181" s="1073" t="b">
        <f>IF(Kalkputz!$B8&gt;0,Kalkputz!U8)</f>
        <v>0</v>
      </c>
      <c r="K181" s="1070" t="b">
        <f>IF(Kalkputz!$B8&gt;0,Kalkputz!V8)</f>
        <v>0</v>
      </c>
      <c r="L181" s="1074"/>
    </row>
    <row r="182" spans="1:12" ht="12.75" customHeight="1" x14ac:dyDescent="0.2">
      <c r="A182" s="1069" t="b">
        <f>IF(Kalkputz!$B9&gt;0,Kalkputz!B9)</f>
        <v>0</v>
      </c>
      <c r="B182" s="1069" t="b">
        <f>IF(Kalkputz!$B9&gt;0,Kalkputz!C9)</f>
        <v>0</v>
      </c>
      <c r="C182" s="1069" t="b">
        <f>IF(Kalkputz!$B9&gt;0,Kalkputz!D9)</f>
        <v>0</v>
      </c>
      <c r="D182" s="1070" t="b">
        <f>IF(Kalkputz!$B9&gt;0,Kalkputz!E9)</f>
        <v>0</v>
      </c>
      <c r="E182" s="1070" t="b">
        <f>IF(Kalkputz!$B9&gt;0,Kalkputz!F9)</f>
        <v>0</v>
      </c>
      <c r="F182" s="1070" t="b">
        <f>IF(Kalkputz!$B9&gt;0,Kalkputz!G9)</f>
        <v>0</v>
      </c>
      <c r="G182" s="1071"/>
      <c r="H182" s="1071"/>
      <c r="I182" s="1072" t="b">
        <f>IF(Kalkputz!$B9&gt;0,Kalkputz!I9)</f>
        <v>0</v>
      </c>
      <c r="J182" s="1073" t="b">
        <f>IF(Kalkputz!$B9&gt;0,Kalkputz!U9)</f>
        <v>0</v>
      </c>
      <c r="K182" s="1070" t="b">
        <f>IF(Kalkputz!$B9&gt;0,Kalkputz!V9)</f>
        <v>0</v>
      </c>
      <c r="L182" s="1074"/>
    </row>
    <row r="183" spans="1:12" ht="12.75" customHeight="1" x14ac:dyDescent="0.2">
      <c r="A183" s="1069" t="b">
        <f>IF(Kalkputz!$B10&gt;0,Kalkputz!B10)</f>
        <v>0</v>
      </c>
      <c r="B183" s="1069" t="b">
        <f>IF(Kalkputz!$B10&gt;0,Kalkputz!C10)</f>
        <v>0</v>
      </c>
      <c r="C183" s="1069" t="b">
        <f>IF(Kalkputz!$B10&gt;0,Kalkputz!D10)</f>
        <v>0</v>
      </c>
      <c r="D183" s="1070" t="b">
        <f>IF(Kalkputz!$B10&gt;0,Kalkputz!E10)</f>
        <v>0</v>
      </c>
      <c r="E183" s="1070" t="b">
        <f>IF(Kalkputz!$B10&gt;0,Kalkputz!F10)</f>
        <v>0</v>
      </c>
      <c r="F183" s="1070" t="b">
        <f>IF(Kalkputz!$B10&gt;0,Kalkputz!G10)</f>
        <v>0</v>
      </c>
      <c r="G183" s="1071"/>
      <c r="H183" s="1071"/>
      <c r="I183" s="1072" t="b">
        <f>IF(Kalkputz!$B10&gt;0,Kalkputz!I10)</f>
        <v>0</v>
      </c>
      <c r="J183" s="1073" t="b">
        <f>IF(Kalkputz!$B10&gt;0,Kalkputz!U10)</f>
        <v>0</v>
      </c>
      <c r="K183" s="1070" t="b">
        <f>IF(Kalkputz!$B10&gt;0,Kalkputz!V10)</f>
        <v>0</v>
      </c>
      <c r="L183" s="1074"/>
    </row>
    <row r="184" spans="1:12" ht="12.75" customHeight="1" x14ac:dyDescent="0.2">
      <c r="A184" s="1069" t="b">
        <f>IF(Kalkputz!$B11&gt;0,Kalkputz!B11)</f>
        <v>0</v>
      </c>
      <c r="B184" s="1069" t="b">
        <f>IF(Kalkputz!$B11&gt;0,Kalkputz!C11)</f>
        <v>0</v>
      </c>
      <c r="C184" s="1069" t="b">
        <f>IF(Kalkputz!$B11&gt;0,Kalkputz!D11)</f>
        <v>0</v>
      </c>
      <c r="D184" s="1070" t="b">
        <f>IF(Kalkputz!$B11&gt;0,Kalkputz!E11)</f>
        <v>0</v>
      </c>
      <c r="E184" s="1070" t="b">
        <f>IF(Kalkputz!$B11&gt;0,Kalkputz!F11)</f>
        <v>0</v>
      </c>
      <c r="F184" s="1070" t="b">
        <f>IF(Kalkputz!$B11&gt;0,Kalkputz!G11)</f>
        <v>0</v>
      </c>
      <c r="G184" s="1071"/>
      <c r="H184" s="1071"/>
      <c r="I184" s="1072" t="b">
        <f>IF(Kalkputz!$B11&gt;0,Kalkputz!I11)</f>
        <v>0</v>
      </c>
      <c r="J184" s="1073" t="b">
        <f>IF(Kalkputz!$B11&gt;0,Kalkputz!U11)</f>
        <v>0</v>
      </c>
      <c r="K184" s="1070" t="b">
        <f>IF(Kalkputz!$B11&gt;0,Kalkputz!V11)</f>
        <v>0</v>
      </c>
      <c r="L184" s="1074"/>
    </row>
    <row r="185" spans="1:12" ht="12.75" customHeight="1" x14ac:dyDescent="0.2">
      <c r="A185" s="1069" t="b">
        <f>IF(Kalkputz!$B12&gt;0,Kalkputz!B12)</f>
        <v>0</v>
      </c>
      <c r="B185" s="1069" t="b">
        <f>IF(Kalkputz!$B12&gt;0,Kalkputz!C12)</f>
        <v>0</v>
      </c>
      <c r="C185" s="1069" t="b">
        <f>IF(Kalkputz!$B12&gt;0,Kalkputz!D12)</f>
        <v>0</v>
      </c>
      <c r="D185" s="1070" t="b">
        <f>IF(Kalkputz!$B12&gt;0,Kalkputz!E12)</f>
        <v>0</v>
      </c>
      <c r="E185" s="1070" t="b">
        <f>IF(Kalkputz!$B12&gt;0,Kalkputz!F12)</f>
        <v>0</v>
      </c>
      <c r="F185" s="1070" t="b">
        <f>IF(Kalkputz!$B12&gt;0,Kalkputz!G12)</f>
        <v>0</v>
      </c>
      <c r="G185" s="1071"/>
      <c r="H185" s="1071"/>
      <c r="I185" s="1072" t="b">
        <f>IF(Kalkputz!$B12&gt;0,Kalkputz!I12)</f>
        <v>0</v>
      </c>
      <c r="J185" s="1073" t="b">
        <f>IF(Kalkputz!$B12&gt;0,Kalkputz!U12)</f>
        <v>0</v>
      </c>
      <c r="K185" s="1070" t="b">
        <f>IF(Kalkputz!$B12&gt;0,Kalkputz!V12)</f>
        <v>0</v>
      </c>
      <c r="L185" s="1074"/>
    </row>
    <row r="186" spans="1:12" ht="12.75" customHeight="1" x14ac:dyDescent="0.2">
      <c r="A186" s="1069" t="b">
        <f>IF(Kalkputz!$B13&gt;0,Kalkputz!B13)</f>
        <v>0</v>
      </c>
      <c r="B186" s="1069" t="b">
        <f>IF(Kalkputz!$B13&gt;0,Kalkputz!C13)</f>
        <v>0</v>
      </c>
      <c r="C186" s="1069" t="b">
        <f>IF(Kalkputz!$B13&gt;0,Kalkputz!D13)</f>
        <v>0</v>
      </c>
      <c r="D186" s="1070" t="b">
        <f>IF(Kalkputz!$B13&gt;0,Kalkputz!E13)</f>
        <v>0</v>
      </c>
      <c r="E186" s="1070" t="b">
        <f>IF(Kalkputz!$B13&gt;0,Kalkputz!F13)</f>
        <v>0</v>
      </c>
      <c r="F186" s="1070" t="b">
        <f>IF(Kalkputz!$B13&gt;0,Kalkputz!G13)</f>
        <v>0</v>
      </c>
      <c r="G186" s="1071"/>
      <c r="H186" s="1071"/>
      <c r="I186" s="1072" t="b">
        <f>IF(Kalkputz!$B13&gt;0,Kalkputz!I13)</f>
        <v>0</v>
      </c>
      <c r="J186" s="1073" t="b">
        <f>IF(Kalkputz!$B13&gt;0,Kalkputz!U13)</f>
        <v>0</v>
      </c>
      <c r="K186" s="1070" t="b">
        <f>IF(Kalkputz!$B13&gt;0,Kalkputz!V13)</f>
        <v>0</v>
      </c>
      <c r="L186" s="1074"/>
    </row>
    <row r="187" spans="1:12" ht="12.75" customHeight="1" x14ac:dyDescent="0.2">
      <c r="A187" s="1069" t="b">
        <f>IF(Kalkputz!$B14&gt;0,Kalkputz!B14)</f>
        <v>0</v>
      </c>
      <c r="B187" s="1069" t="b">
        <f>IF(Kalkputz!$B14&gt;0,Kalkputz!C14)</f>
        <v>0</v>
      </c>
      <c r="C187" s="1069" t="b">
        <f>IF(Kalkputz!$B14&gt;0,Kalkputz!D14)</f>
        <v>0</v>
      </c>
      <c r="D187" s="1070" t="b">
        <f>IF(Kalkputz!$B14&gt;0,Kalkputz!E14)</f>
        <v>0</v>
      </c>
      <c r="E187" s="1070" t="b">
        <f>IF(Kalkputz!$B14&gt;0,Kalkputz!F14)</f>
        <v>0</v>
      </c>
      <c r="F187" s="1070" t="b">
        <f>IF(Kalkputz!$B14&gt;0,Kalkputz!G14)</f>
        <v>0</v>
      </c>
      <c r="G187" s="1071"/>
      <c r="H187" s="1071"/>
      <c r="I187" s="1072" t="b">
        <f>IF(Kalkputz!$B14&gt;0,Kalkputz!I14)</f>
        <v>0</v>
      </c>
      <c r="J187" s="1073" t="b">
        <f>IF(Kalkputz!$B14&gt;0,Kalkputz!U14)</f>
        <v>0</v>
      </c>
      <c r="K187" s="1070" t="b">
        <f>IF(Kalkputz!$B14&gt;0,Kalkputz!V14)</f>
        <v>0</v>
      </c>
      <c r="L187" s="1074"/>
    </row>
    <row r="188" spans="1:12" ht="12.75" customHeight="1" x14ac:dyDescent="0.2">
      <c r="A188" s="1069" t="b">
        <f>IF(Kalkputz!$B15&gt;0,Kalkputz!B15)</f>
        <v>0</v>
      </c>
      <c r="B188" s="1069" t="b">
        <f>IF(Kalkputz!$B15&gt;0,Kalkputz!C15)</f>
        <v>0</v>
      </c>
      <c r="C188" s="1069" t="b">
        <f>IF(Kalkputz!$B15&gt;0,Kalkputz!D15)</f>
        <v>0</v>
      </c>
      <c r="D188" s="1070" t="b">
        <f>IF(Kalkputz!$B15&gt;0,Kalkputz!E15)</f>
        <v>0</v>
      </c>
      <c r="E188" s="1070" t="b">
        <f>IF(Kalkputz!$B15&gt;0,Kalkputz!F15)</f>
        <v>0</v>
      </c>
      <c r="F188" s="1070" t="b">
        <f>IF(Kalkputz!$B15&gt;0,Kalkputz!G15)</f>
        <v>0</v>
      </c>
      <c r="G188" s="1071"/>
      <c r="H188" s="1071"/>
      <c r="I188" s="1072" t="b">
        <f>IF(Kalkputz!$B15&gt;0,Kalkputz!I15)</f>
        <v>0</v>
      </c>
      <c r="J188" s="1073" t="b">
        <f>IF(Kalkputz!$B15&gt;0,Kalkputz!U15)</f>
        <v>0</v>
      </c>
      <c r="K188" s="1070" t="b">
        <f>IF(Kalkputz!$B15&gt;0,Kalkputz!V15)</f>
        <v>0</v>
      </c>
      <c r="L188" s="1076"/>
    </row>
    <row r="189" spans="1:12" ht="12.75" customHeight="1" x14ac:dyDescent="0.2">
      <c r="A189" s="1069" t="b">
        <f>IF(Kalkputz!$B16&gt;0,Kalkputz!B16)</f>
        <v>0</v>
      </c>
      <c r="B189" s="1069" t="b">
        <f>IF(Kalkputz!$B16&gt;0,Kalkputz!C16)</f>
        <v>0</v>
      </c>
      <c r="C189" s="1069" t="b">
        <f>IF(Kalkputz!$B16&gt;0,Kalkputz!D16)</f>
        <v>0</v>
      </c>
      <c r="D189" s="1070" t="b">
        <f>IF(Kalkputz!$B16&gt;0,Kalkputz!E16)</f>
        <v>0</v>
      </c>
      <c r="E189" s="1070" t="b">
        <f>IF(Kalkputz!$B16&gt;0,Kalkputz!F16)</f>
        <v>0</v>
      </c>
      <c r="F189" s="1070" t="b">
        <f>IF(Kalkputz!$B16&gt;0,Kalkputz!G16)</f>
        <v>0</v>
      </c>
      <c r="G189" s="1071"/>
      <c r="H189" s="1071"/>
      <c r="I189" s="1072" t="b">
        <f>IF(Kalkputz!$B16&gt;0,Kalkputz!I16)</f>
        <v>0</v>
      </c>
      <c r="J189" s="1073" t="b">
        <f>IF(Kalkputz!$B16&gt;0,Kalkputz!U16)</f>
        <v>0</v>
      </c>
      <c r="K189" s="1070" t="b">
        <f>IF(Kalkputz!$B16&gt;0,Kalkputz!V16)</f>
        <v>0</v>
      </c>
      <c r="L189" s="1076"/>
    </row>
    <row r="190" spans="1:12" ht="12.75" customHeight="1" x14ac:dyDescent="0.2">
      <c r="A190" s="1075" t="b">
        <f>IF(Kalkputz!$B17&gt;0,Kalkputz!B17)</f>
        <v>0</v>
      </c>
      <c r="B190" s="1069" t="b">
        <f>IF(Kalkputz!$B17&gt;0,Kalkputz!C17)</f>
        <v>0</v>
      </c>
      <c r="C190" s="1069" t="b">
        <f>IF(Kalkputz!$B17&gt;0,Kalkputz!D17)</f>
        <v>0</v>
      </c>
      <c r="D190" s="1070" t="b">
        <f>IF(Kalkputz!$B17&gt;0,Kalkputz!E17)</f>
        <v>0</v>
      </c>
      <c r="E190" s="1070" t="b">
        <f>IF(Kalkputz!$B17&gt;0,Kalkputz!F17)</f>
        <v>0</v>
      </c>
      <c r="F190" s="1070" t="b">
        <f>IF(Kalkputz!$B17&gt;0,Kalkputz!G17)</f>
        <v>0</v>
      </c>
      <c r="G190" s="1071"/>
      <c r="H190" s="1071"/>
      <c r="I190" s="1072" t="b">
        <f>IF(Kalkputz!$B17&gt;0,Kalkputz!I17)</f>
        <v>0</v>
      </c>
      <c r="J190" s="1073" t="b">
        <f>IF(Kalkputz!$B17&gt;0,Kalkputz!U17)</f>
        <v>0</v>
      </c>
      <c r="K190" s="1070" t="b">
        <f>IF(Kalkputz!$B17&gt;0,Kalkputz!V17)</f>
        <v>0</v>
      </c>
      <c r="L190" s="1076"/>
    </row>
    <row r="191" spans="1:12" ht="12.75" customHeight="1" x14ac:dyDescent="0.2">
      <c r="A191" s="1069" t="b">
        <f>IF('Innend. HFD'!$B8&gt;0,'Innend. HFD'!B8)</f>
        <v>0</v>
      </c>
      <c r="B191" s="1069" t="b">
        <f>IF('Innend. HFD'!$B8&gt;0,'Innend. HFD'!C8)</f>
        <v>0</v>
      </c>
      <c r="C191" s="1069" t="b">
        <f>IF('Innend. HFD'!$B8&gt;0,'Innend. HFD'!D8)</f>
        <v>0</v>
      </c>
      <c r="D191" s="1070" t="b">
        <f>IF('Innend. HFD'!$B8&gt;0,'Innend. HFD'!E8)</f>
        <v>0</v>
      </c>
      <c r="E191" s="1070" t="b">
        <f>IF('Innend. HFD'!$B8&gt;0,'Innend. HFD'!F8)</f>
        <v>0</v>
      </c>
      <c r="F191" s="1070" t="b">
        <f>IF('Innend. HFD'!$B8&gt;0,'Innend. HFD'!G8)</f>
        <v>0</v>
      </c>
      <c r="G191" s="1071"/>
      <c r="H191" s="1071"/>
      <c r="I191" s="1072" t="b">
        <f>IF('Innend. HFD'!$B8&gt;0,'Innend. HFD'!I8)</f>
        <v>0</v>
      </c>
      <c r="J191" s="1073" t="b">
        <f>IF('Innend. HFD'!$B8&gt;0,'Innend. HFD'!U8)</f>
        <v>0</v>
      </c>
      <c r="K191" s="1070" t="b">
        <f>IF('Innend. HFD'!$B8&gt;0,'Innend. HFD'!V8)</f>
        <v>0</v>
      </c>
      <c r="L191" s="1076"/>
    </row>
    <row r="192" spans="1:12" ht="12.75" customHeight="1" x14ac:dyDescent="0.2">
      <c r="A192" s="1069" t="b">
        <f>IF('Innend. HFD'!$B9&gt;0,'Innend. HFD'!B9)</f>
        <v>0</v>
      </c>
      <c r="B192" s="1069" t="b">
        <f>IF('Innend. HFD'!$B9&gt;0,'Innend. HFD'!C9)</f>
        <v>0</v>
      </c>
      <c r="C192" s="1069" t="b">
        <f>IF('Innend. HFD'!$B9&gt;0,'Innend. HFD'!D9)</f>
        <v>0</v>
      </c>
      <c r="D192" s="1070" t="b">
        <f>IF('Innend. HFD'!$B9&gt;0,'Innend. HFD'!E9)</f>
        <v>0</v>
      </c>
      <c r="E192" s="1070" t="b">
        <f>IF('Innend. HFD'!$B9&gt;0,'Innend. HFD'!F9)</f>
        <v>0</v>
      </c>
      <c r="F192" s="1070" t="b">
        <f>IF('Innend. HFD'!$B9&gt;0,'Innend. HFD'!G9)</f>
        <v>0</v>
      </c>
      <c r="G192" s="1071"/>
      <c r="H192" s="1071"/>
      <c r="I192" s="1072" t="b">
        <f>IF('Innend. HFD'!$B9&gt;0,'Innend. HFD'!I9)</f>
        <v>0</v>
      </c>
      <c r="J192" s="1073" t="b">
        <f>IF('Innend. HFD'!$B9&gt;0,'Innend. HFD'!U9)</f>
        <v>0</v>
      </c>
      <c r="K192" s="1070" t="b">
        <f>IF('Innend. HFD'!$B9&gt;0,'Innend. HFD'!V9)</f>
        <v>0</v>
      </c>
      <c r="L192" s="1076"/>
    </row>
    <row r="193" spans="1:12" ht="12.75" customHeight="1" x14ac:dyDescent="0.2">
      <c r="A193" s="1069" t="b">
        <f>IF('Innend. HFD'!$B10&gt;0,'Innend. HFD'!B10)</f>
        <v>0</v>
      </c>
      <c r="B193" s="1069" t="b">
        <f>IF('Innend. HFD'!$B10&gt;0,'Innend. HFD'!C10)</f>
        <v>0</v>
      </c>
      <c r="C193" s="1069" t="b">
        <f>IF('Innend. HFD'!$B10&gt;0,'Innend. HFD'!D10)</f>
        <v>0</v>
      </c>
      <c r="D193" s="1070" t="b">
        <f>IF('Innend. HFD'!$B10&gt;0,'Innend. HFD'!E10)</f>
        <v>0</v>
      </c>
      <c r="E193" s="1070" t="b">
        <f>IF('Innend. HFD'!$B10&gt;0,'Innend. HFD'!F10)</f>
        <v>0</v>
      </c>
      <c r="F193" s="1070" t="b">
        <f>IF('Innend. HFD'!$B10&gt;0,'Innend. HFD'!G10)</f>
        <v>0</v>
      </c>
      <c r="G193" s="1071"/>
      <c r="H193" s="1071"/>
      <c r="I193" s="1072" t="b">
        <f>IF('Innend. HFD'!$B10&gt;0,'Innend. HFD'!I10)</f>
        <v>0</v>
      </c>
      <c r="J193" s="1073" t="b">
        <f>IF('Innend. HFD'!$B10&gt;0,'Innend. HFD'!U10)</f>
        <v>0</v>
      </c>
      <c r="K193" s="1070" t="b">
        <f>IF('Innend. HFD'!$B10&gt;0,'Innend. HFD'!V10)</f>
        <v>0</v>
      </c>
      <c r="L193" s="1076"/>
    </row>
    <row r="194" spans="1:12" ht="12.75" customHeight="1" x14ac:dyDescent="0.2">
      <c r="A194" s="1069" t="b">
        <f>IF('Innend. HFD'!$B11&gt;0,'Innend. HFD'!B11)</f>
        <v>0</v>
      </c>
      <c r="B194" s="1069" t="b">
        <f>IF('Innend. HFD'!$B11&gt;0,'Innend. HFD'!C11)</f>
        <v>0</v>
      </c>
      <c r="C194" s="1069" t="b">
        <f>IF('Innend. HFD'!$B11&gt;0,'Innend. HFD'!D11)</f>
        <v>0</v>
      </c>
      <c r="D194" s="1070" t="b">
        <f>IF('Innend. HFD'!$B11&gt;0,'Innend. HFD'!E11)</f>
        <v>0</v>
      </c>
      <c r="E194" s="1070" t="b">
        <f>IF('Innend. HFD'!$B11&gt;0,'Innend. HFD'!F11)</f>
        <v>0</v>
      </c>
      <c r="F194" s="1070" t="b">
        <f>IF('Innend. HFD'!$B11&gt;0,'Innend. HFD'!G11)</f>
        <v>0</v>
      </c>
      <c r="G194" s="1071"/>
      <c r="H194" s="1071"/>
      <c r="I194" s="1072" t="b">
        <f>IF('Innend. HFD'!$B11&gt;0,'Innend. HFD'!I11)</f>
        <v>0</v>
      </c>
      <c r="J194" s="1073" t="b">
        <f>IF('Innend. HFD'!$B11&gt;0,'Innend. HFD'!U11)</f>
        <v>0</v>
      </c>
      <c r="K194" s="1070" t="b">
        <f>IF('Innend. HFD'!$B11&gt;0,'Innend. HFD'!V11)</f>
        <v>0</v>
      </c>
      <c r="L194" s="1076"/>
    </row>
    <row r="195" spans="1:12" ht="12.75" customHeight="1" x14ac:dyDescent="0.2">
      <c r="A195" s="1069" t="b">
        <f>IF('Innend. HFD'!$B12&gt;0,'Innend. HFD'!B12)</f>
        <v>0</v>
      </c>
      <c r="B195" s="1069" t="b">
        <f>IF('Innend. HFD'!$B12&gt;0,'Innend. HFD'!C12)</f>
        <v>0</v>
      </c>
      <c r="C195" s="1069" t="b">
        <f>IF('Innend. HFD'!$B12&gt;0,'Innend. HFD'!D12)</f>
        <v>0</v>
      </c>
      <c r="D195" s="1070" t="b">
        <f>IF('Innend. HFD'!$B12&gt;0,'Innend. HFD'!E12)</f>
        <v>0</v>
      </c>
      <c r="E195" s="1070" t="b">
        <f>IF('Innend. HFD'!$B12&gt;0,'Innend. HFD'!F12)</f>
        <v>0</v>
      </c>
      <c r="F195" s="1070" t="b">
        <f>IF('Innend. HFD'!$B12&gt;0,'Innend. HFD'!G12)</f>
        <v>0</v>
      </c>
      <c r="G195" s="1071"/>
      <c r="H195" s="1071"/>
      <c r="I195" s="1072" t="b">
        <f>IF('Innend. HFD'!$B12&gt;0,'Innend. HFD'!I12)</f>
        <v>0</v>
      </c>
      <c r="J195" s="1073" t="b">
        <f>IF('Innend. HFD'!$B12&gt;0,'Innend. HFD'!U12)</f>
        <v>0</v>
      </c>
      <c r="K195" s="1070" t="b">
        <f>IF('Innend. HFD'!$B12&gt;0,'Innend. HFD'!V12)</f>
        <v>0</v>
      </c>
      <c r="L195" s="1076"/>
    </row>
    <row r="196" spans="1:12" ht="12.75" customHeight="1" x14ac:dyDescent="0.2">
      <c r="A196" s="1069" t="b">
        <f>IF('Innend. HFD'!$B13&gt;0,'Innend. HFD'!B13)</f>
        <v>0</v>
      </c>
      <c r="B196" s="1069" t="b">
        <f>IF('Innend. HFD'!$B13&gt;0,'Innend. HFD'!C13)</f>
        <v>0</v>
      </c>
      <c r="C196" s="1069" t="b">
        <f>IF('Innend. HFD'!$B13&gt;0,'Innend. HFD'!D13)</f>
        <v>0</v>
      </c>
      <c r="D196" s="1070" t="b">
        <f>IF('Innend. HFD'!$B13&gt;0,'Innend. HFD'!E13)</f>
        <v>0</v>
      </c>
      <c r="E196" s="1070" t="b">
        <f>IF('Innend. HFD'!$B13&gt;0,'Innend. HFD'!F13)</f>
        <v>0</v>
      </c>
      <c r="F196" s="1070" t="b">
        <f>IF('Innend. HFD'!$B13&gt;0,'Innend. HFD'!G13)</f>
        <v>0</v>
      </c>
      <c r="G196" s="1071"/>
      <c r="H196" s="1071"/>
      <c r="I196" s="1072" t="b">
        <f>IF('Innend. HFD'!$B13&gt;0,'Innend. HFD'!I13)</f>
        <v>0</v>
      </c>
      <c r="J196" s="1073" t="b">
        <f>IF('Innend. HFD'!$B13&gt;0,'Innend. HFD'!U13)</f>
        <v>0</v>
      </c>
      <c r="K196" s="1070" t="b">
        <f>IF('Innend. HFD'!$B13&gt;0,'Innend. HFD'!V13)</f>
        <v>0</v>
      </c>
      <c r="L196" s="1076"/>
    </row>
    <row r="197" spans="1:12" ht="12.75" customHeight="1" x14ac:dyDescent="0.2">
      <c r="A197" s="1069" t="b">
        <f>IF('Innend. HFD'!$B14&gt;0,'Innend. HFD'!B14)</f>
        <v>0</v>
      </c>
      <c r="B197" s="1069" t="b">
        <f>IF('Innend. HFD'!$B14&gt;0,'Innend. HFD'!C14)</f>
        <v>0</v>
      </c>
      <c r="C197" s="1069" t="b">
        <f>IF('Innend. HFD'!$B14&gt;0,'Innend. HFD'!D14)</f>
        <v>0</v>
      </c>
      <c r="D197" s="1070" t="b">
        <f>IF('Innend. HFD'!$B14&gt;0,'Innend. HFD'!E14)</f>
        <v>0</v>
      </c>
      <c r="E197" s="1070" t="b">
        <f>IF('Innend. HFD'!$B14&gt;0,'Innend. HFD'!F14)</f>
        <v>0</v>
      </c>
      <c r="F197" s="1070" t="b">
        <f>IF('Innend. HFD'!$B14&gt;0,'Innend. HFD'!G14)</f>
        <v>0</v>
      </c>
      <c r="G197" s="1071"/>
      <c r="H197" s="1071"/>
      <c r="I197" s="1072" t="b">
        <f>IF('Innend. HFD'!$B14&gt;0,'Innend. HFD'!I14)</f>
        <v>0</v>
      </c>
      <c r="J197" s="1073" t="b">
        <f>IF('Innend. HFD'!$B14&gt;0,'Innend. HFD'!U14)</f>
        <v>0</v>
      </c>
      <c r="K197" s="1070" t="b">
        <f>IF('Innend. HFD'!$B14&gt;0,'Innend. HFD'!V14)</f>
        <v>0</v>
      </c>
      <c r="L197" s="1076"/>
    </row>
    <row r="198" spans="1:12" ht="12.75" customHeight="1" x14ac:dyDescent="0.2">
      <c r="A198" s="1069" t="b">
        <f>IF('Innend. HFD'!$B15&gt;0,'Innend. HFD'!B15)</f>
        <v>0</v>
      </c>
      <c r="B198" s="1069" t="b">
        <f>IF('Innend. HFD'!$B15&gt;0,'Innend. HFD'!C15)</f>
        <v>0</v>
      </c>
      <c r="C198" s="1069" t="b">
        <f>IF('Innend. HFD'!$B15&gt;0,'Innend. HFD'!D15)</f>
        <v>0</v>
      </c>
      <c r="D198" s="1070" t="b">
        <f>IF('Innend. HFD'!$B15&gt;0,'Innend. HFD'!E15)</f>
        <v>0</v>
      </c>
      <c r="E198" s="1070" t="b">
        <f>IF('Innend. HFD'!$B15&gt;0,'Innend. HFD'!F15)</f>
        <v>0</v>
      </c>
      <c r="F198" s="1070" t="b">
        <f>IF('Innend. HFD'!$B15&gt;0,'Innend. HFD'!G15)</f>
        <v>0</v>
      </c>
      <c r="G198" s="1071"/>
      <c r="H198" s="1071"/>
      <c r="I198" s="1072" t="b">
        <f>IF('Innend. HFD'!$B15&gt;0,'Innend. HFD'!I15)</f>
        <v>0</v>
      </c>
      <c r="J198" s="1073" t="b">
        <f>IF('Innend. HFD'!$B15&gt;0,'Innend. HFD'!U15)</f>
        <v>0</v>
      </c>
      <c r="K198" s="1070" t="b">
        <f>IF('Innend. HFD'!$B15&gt;0,'Innend. HFD'!V15)</f>
        <v>0</v>
      </c>
      <c r="L198" s="1076"/>
    </row>
    <row r="199" spans="1:12" ht="12.75" customHeight="1" x14ac:dyDescent="0.2">
      <c r="A199" s="1069" t="b">
        <f>IF('Innend. HFD'!$B16&gt;0,'Innend. HFD'!B16)</f>
        <v>0</v>
      </c>
      <c r="B199" s="1069" t="b">
        <f>IF('Innend. HFD'!$B16&gt;0,'Innend. HFD'!C16)</f>
        <v>0</v>
      </c>
      <c r="C199" s="1069" t="b">
        <f>IF('Innend. HFD'!$B16&gt;0,'Innend. HFD'!D16)</f>
        <v>0</v>
      </c>
      <c r="D199" s="1070" t="b">
        <f>IF('Innend. HFD'!$B16&gt;0,'Innend. HFD'!E16)</f>
        <v>0</v>
      </c>
      <c r="E199" s="1070" t="b">
        <f>IF('Innend. HFD'!$B16&gt;0,'Innend. HFD'!F16)</f>
        <v>0</v>
      </c>
      <c r="F199" s="1070" t="b">
        <f>IF('Innend. HFD'!$B16&gt;0,'Innend. HFD'!G16)</f>
        <v>0</v>
      </c>
      <c r="G199" s="1071"/>
      <c r="H199" s="1071"/>
      <c r="I199" s="1072" t="b">
        <f>IF('Innend. HFD'!$B16&gt;0,'Innend. HFD'!I16)</f>
        <v>0</v>
      </c>
      <c r="J199" s="1073" t="b">
        <f>IF('Innend. HFD'!$B16&gt;0,'Innend. HFD'!U16)</f>
        <v>0</v>
      </c>
      <c r="K199" s="1070" t="b">
        <f>IF('Innend. HFD'!$B16&gt;0,'Innend. HFD'!V16)</f>
        <v>0</v>
      </c>
      <c r="L199" s="1074"/>
    </row>
    <row r="200" spans="1:12" ht="12.75" customHeight="1" x14ac:dyDescent="0.2">
      <c r="A200" s="1069" t="b">
        <f>IF('Innend. HFD'!$B17&gt;0,'Innend. HFD'!B17)</f>
        <v>0</v>
      </c>
      <c r="B200" s="1069" t="b">
        <f>IF('Innend. HFD'!$B17&gt;0,'Innend. HFD'!C17)</f>
        <v>0</v>
      </c>
      <c r="C200" s="1069" t="b">
        <f>IF('Innend. HFD'!$B17&gt;0,'Innend. HFD'!D17)</f>
        <v>0</v>
      </c>
      <c r="D200" s="1070" t="b">
        <f>IF('Innend. HFD'!$B17&gt;0,'Innend. HFD'!E17)</f>
        <v>0</v>
      </c>
      <c r="E200" s="1070" t="b">
        <f>IF('Innend. HFD'!$B17&gt;0,'Innend. HFD'!F17)</f>
        <v>0</v>
      </c>
      <c r="F200" s="1070" t="b">
        <f>IF('Innend. HFD'!$B17&gt;0,'Innend. HFD'!G17)</f>
        <v>0</v>
      </c>
      <c r="G200" s="1071"/>
      <c r="H200" s="1071"/>
      <c r="I200" s="1072" t="b">
        <f>IF('Innend. HFD'!$B17&gt;0,'Innend. HFD'!I17)</f>
        <v>0</v>
      </c>
      <c r="J200" s="1073" t="b">
        <f>IF('Innend. HFD'!$B17&gt;0,'Innend. HFD'!U17)</f>
        <v>0</v>
      </c>
      <c r="K200" s="1070" t="b">
        <f>IF('Innend. HFD'!$B17&gt;0,'Innend. HFD'!V17)</f>
        <v>0</v>
      </c>
      <c r="L200" s="1074"/>
    </row>
    <row r="201" spans="1:12" ht="12.75" customHeight="1" x14ac:dyDescent="0.2">
      <c r="A201" s="1069" t="b">
        <f>IF('Innend. HFD'!$B18&gt;0,'Innend. HFD'!B18)</f>
        <v>0</v>
      </c>
      <c r="B201" s="1069" t="b">
        <f>IF('Innend. HFD'!$B18&gt;0,'Innend. HFD'!C18)</f>
        <v>0</v>
      </c>
      <c r="C201" s="1069" t="b">
        <f>IF('Innend. HFD'!$B18&gt;0,'Innend. HFD'!D18)</f>
        <v>0</v>
      </c>
      <c r="D201" s="1070" t="b">
        <f>IF('Innend. HFD'!$B18&gt;0,'Innend. HFD'!E18)</f>
        <v>0</v>
      </c>
      <c r="E201" s="1070" t="b">
        <f>IF('Innend. HFD'!$B18&gt;0,'Innend. HFD'!F18)</f>
        <v>0</v>
      </c>
      <c r="F201" s="1070" t="b">
        <f>IF('Innend. HFD'!$B18&gt;0,'Innend. HFD'!G18)</f>
        <v>0</v>
      </c>
      <c r="G201" s="1071"/>
      <c r="H201" s="1071"/>
      <c r="I201" s="1072" t="b">
        <f>IF('Innend. HFD'!$B18&gt;0,'Innend. HFD'!I18)</f>
        <v>0</v>
      </c>
      <c r="J201" s="1073" t="b">
        <f>IF('Innend. HFD'!$B18&gt;0,'Innend. HFD'!U18)</f>
        <v>0</v>
      </c>
      <c r="K201" s="1070" t="b">
        <f>IF('Innend. HFD'!$B18&gt;0,'Innend. HFD'!V18)</f>
        <v>0</v>
      </c>
      <c r="L201" s="1074"/>
    </row>
    <row r="202" spans="1:12" ht="12.75" customHeight="1" x14ac:dyDescent="0.2">
      <c r="A202" s="1069" t="b">
        <f>IF('Innend. HFD'!$B19&gt;0,'Innend. HFD'!B19)</f>
        <v>0</v>
      </c>
      <c r="B202" s="1069" t="b">
        <f>IF('Innend. HFD'!$B19&gt;0,'Innend. HFD'!C19)</f>
        <v>0</v>
      </c>
      <c r="C202" s="1069" t="b">
        <f>IF('Innend. HFD'!$B19&gt;0,'Innend. HFD'!D19)</f>
        <v>0</v>
      </c>
      <c r="D202" s="1070" t="b">
        <f>IF('Innend. HFD'!$B19&gt;0,'Innend. HFD'!E19)</f>
        <v>0</v>
      </c>
      <c r="E202" s="1070" t="b">
        <f>IF('Innend. HFD'!$B19&gt;0,'Innend. HFD'!F19)</f>
        <v>0</v>
      </c>
      <c r="F202" s="1070" t="b">
        <f>IF('Innend. HFD'!$B19&gt;0,'Innend. HFD'!G19)</f>
        <v>0</v>
      </c>
      <c r="G202" s="1071"/>
      <c r="H202" s="1071"/>
      <c r="I202" s="1072" t="b">
        <f>IF('Innend. HFD'!$B19&gt;0,'Innend. HFD'!I19)</f>
        <v>0</v>
      </c>
      <c r="J202" s="1073" t="b">
        <f>IF('Innend. HFD'!$B19&gt;0,'Innend. HFD'!U19)</f>
        <v>0</v>
      </c>
      <c r="K202" s="1070" t="b">
        <f>IF('Innend. HFD'!$B19&gt;0,'Innend. HFD'!V19)</f>
        <v>0</v>
      </c>
      <c r="L202" s="1074"/>
    </row>
    <row r="203" spans="1:12" ht="12.75" customHeight="1" x14ac:dyDescent="0.2">
      <c r="A203" s="1069" t="b">
        <f>IF('Innend. HFD'!$B20&gt;0,'Innend. HFD'!B20)</f>
        <v>0</v>
      </c>
      <c r="B203" s="1069" t="b">
        <f>IF('Innend. HFD'!$B20&gt;0,'Innend. HFD'!C20)</f>
        <v>0</v>
      </c>
      <c r="C203" s="1069" t="b">
        <f>IF('Innend. HFD'!$B20&gt;0,'Innend. HFD'!D20)</f>
        <v>0</v>
      </c>
      <c r="D203" s="1070" t="b">
        <f>IF('Innend. HFD'!$B20&gt;0,'Innend. HFD'!E20)</f>
        <v>0</v>
      </c>
      <c r="E203" s="1070" t="b">
        <f>IF('Innend. HFD'!$B20&gt;0,'Innend. HFD'!F20)</f>
        <v>0</v>
      </c>
      <c r="F203" s="1070" t="b">
        <f>IF('Innend. HFD'!$B20&gt;0,'Innend. HFD'!G20)</f>
        <v>0</v>
      </c>
      <c r="G203" s="1071"/>
      <c r="H203" s="1071"/>
      <c r="I203" s="1072" t="b">
        <f>IF('Innend. HFD'!$B20&gt;0,'Innend. HFD'!I20)</f>
        <v>0</v>
      </c>
      <c r="J203" s="1073" t="b">
        <f>IF('Innend. HFD'!$B20&gt;0,'Innend. HFD'!U20)</f>
        <v>0</v>
      </c>
      <c r="K203" s="1070" t="b">
        <f>IF('Innend. HFD'!$B20&gt;0,'Innend. HFD'!V20)</f>
        <v>0</v>
      </c>
      <c r="L203" s="1074"/>
    </row>
    <row r="204" spans="1:12" ht="12.75" customHeight="1" x14ac:dyDescent="0.2">
      <c r="A204" s="1069" t="b">
        <f>IF('Innend. HFD'!$B21&gt;0,'Innend. HFD'!B21)</f>
        <v>0</v>
      </c>
      <c r="B204" s="1069" t="b">
        <f>IF('Innend. HFD'!$B21&gt;0,'Innend. HFD'!C21)</f>
        <v>0</v>
      </c>
      <c r="C204" s="1069" t="b">
        <f>IF('Innend. HFD'!$B21&gt;0,'Innend. HFD'!D21)</f>
        <v>0</v>
      </c>
      <c r="D204" s="1070" t="b">
        <f>IF('Innend. HFD'!$B21&gt;0,'Innend. HFD'!E21)</f>
        <v>0</v>
      </c>
      <c r="E204" s="1070" t="b">
        <f>IF('Innend. HFD'!$B21&gt;0,'Innend. HFD'!F21)</f>
        <v>0</v>
      </c>
      <c r="F204" s="1070" t="b">
        <f>IF('Innend. HFD'!$B21&gt;0,'Innend. HFD'!G21)</f>
        <v>0</v>
      </c>
      <c r="G204" s="1071"/>
      <c r="H204" s="1071"/>
      <c r="I204" s="1072" t="b">
        <f>IF('Innend. HFD'!$B21&gt;0,'Innend. HFD'!I21)</f>
        <v>0</v>
      </c>
      <c r="J204" s="1073" t="b">
        <f>IF('Innend. HFD'!$B21&gt;0,'Innend. HFD'!U21)</f>
        <v>0</v>
      </c>
      <c r="K204" s="1070" t="b">
        <f>IF('Innend. HFD'!$B21&gt;0,'Innend. HFD'!V21)</f>
        <v>0</v>
      </c>
      <c r="L204" s="1074"/>
    </row>
    <row r="205" spans="1:12" ht="12.75" customHeight="1" x14ac:dyDescent="0.2">
      <c r="A205" s="1069" t="b">
        <f>IF('Innend. HFD'!$B22&gt;0,'Innend. HFD'!B22)</f>
        <v>0</v>
      </c>
      <c r="B205" s="1069" t="b">
        <f>IF('Innend. HFD'!$B22&gt;0,'Innend. HFD'!C22)</f>
        <v>0</v>
      </c>
      <c r="C205" s="1069" t="b">
        <f>IF('Innend. HFD'!$B22&gt;0,'Innend. HFD'!D22)</f>
        <v>0</v>
      </c>
      <c r="D205" s="1070" t="b">
        <f>IF('Innend. HFD'!$B22&gt;0,'Innend. HFD'!E22)</f>
        <v>0</v>
      </c>
      <c r="E205" s="1070" t="b">
        <f>IF('Innend. HFD'!$B22&gt;0,'Innend. HFD'!F22)</f>
        <v>0</v>
      </c>
      <c r="F205" s="1070" t="b">
        <f>IF('Innend. HFD'!$B22&gt;0,'Innend. HFD'!G22)</f>
        <v>0</v>
      </c>
      <c r="G205" s="1071"/>
      <c r="H205" s="1071"/>
      <c r="I205" s="1072" t="b">
        <f>IF('Innend. HFD'!$B22&gt;0,'Innend. HFD'!I22)</f>
        <v>0</v>
      </c>
      <c r="J205" s="1073" t="b">
        <f>IF('Innend. HFD'!$B22&gt;0,'Innend. HFD'!U22)</f>
        <v>0</v>
      </c>
      <c r="K205" s="1070" t="b">
        <f>IF('Innend. HFD'!$B22&gt;0,'Innend. HFD'!V22)</f>
        <v>0</v>
      </c>
      <c r="L205" s="1074"/>
    </row>
    <row r="206" spans="1:12" ht="12.75" customHeight="1" x14ac:dyDescent="0.2">
      <c r="A206" s="1069" t="b">
        <f>IF('Innend. HFD'!$B23&gt;0,'Innend. HFD'!B23)</f>
        <v>0</v>
      </c>
      <c r="B206" s="1069" t="b">
        <f>IF('Innend. HFD'!$B23&gt;0,'Innend. HFD'!C23)</f>
        <v>0</v>
      </c>
      <c r="C206" s="1069" t="b">
        <f>IF('Innend. HFD'!$B23&gt;0,'Innend. HFD'!D23)</f>
        <v>0</v>
      </c>
      <c r="D206" s="1070" t="b">
        <f>IF('Innend. HFD'!$B23&gt;0,'Innend. HFD'!E23)</f>
        <v>0</v>
      </c>
      <c r="E206" s="1070" t="b">
        <f>IF('Innend. HFD'!$B23&gt;0,'Innend. HFD'!F23)</f>
        <v>0</v>
      </c>
      <c r="F206" s="1070" t="b">
        <f>IF('Innend. HFD'!$B23&gt;0,'Innend. HFD'!G23)</f>
        <v>0</v>
      </c>
      <c r="G206" s="1071"/>
      <c r="H206" s="1071"/>
      <c r="I206" s="1072" t="b">
        <f>IF('Innend. HFD'!$B23&gt;0,'Innend. HFD'!I23)</f>
        <v>0</v>
      </c>
      <c r="J206" s="1073" t="b">
        <f>IF('Innend. HFD'!$B23&gt;0,'Innend. HFD'!U23)</f>
        <v>0</v>
      </c>
      <c r="K206" s="1070" t="b">
        <f>IF('Innend. HFD'!$B23&gt;0,'Innend. HFD'!V23)</f>
        <v>0</v>
      </c>
      <c r="L206" s="1074"/>
    </row>
    <row r="207" spans="1:12" ht="12.75" customHeight="1" x14ac:dyDescent="0.2">
      <c r="A207" s="1069" t="b">
        <f>IF('Innend. HFD'!$B24&gt;0,'Innend. HFD'!B24)</f>
        <v>0</v>
      </c>
      <c r="B207" s="1069" t="b">
        <f>IF('Innend. HFD'!$B24&gt;0,'Innend. HFD'!C24)</f>
        <v>0</v>
      </c>
      <c r="C207" s="1069" t="b">
        <f>IF('Innend. HFD'!$B24&gt;0,'Innend. HFD'!D24)</f>
        <v>0</v>
      </c>
      <c r="D207" s="1070" t="b">
        <f>IF('Innend. HFD'!$B24&gt;0,'Innend. HFD'!E24)</f>
        <v>0</v>
      </c>
      <c r="E207" s="1070" t="b">
        <f>IF('Innend. HFD'!$B24&gt;0,'Innend. HFD'!F24)</f>
        <v>0</v>
      </c>
      <c r="F207" s="1070" t="b">
        <f>IF('Innend. HFD'!$B24&gt;0,'Innend. HFD'!G24)</f>
        <v>0</v>
      </c>
      <c r="G207" s="1071"/>
      <c r="H207" s="1071"/>
      <c r="I207" s="1072" t="b">
        <f>IF('Innend. HFD'!$B24&gt;0,'Innend. HFD'!I24)</f>
        <v>0</v>
      </c>
      <c r="J207" s="1073" t="b">
        <f>IF('Innend. HFD'!$B24&gt;0,'Innend. HFD'!U24)</f>
        <v>0</v>
      </c>
      <c r="K207" s="1070" t="b">
        <f>IF('Innend. HFD'!$B24&gt;0,'Innend. HFD'!V24)</f>
        <v>0</v>
      </c>
      <c r="L207" s="1074"/>
    </row>
    <row r="208" spans="1:12" ht="12.75" customHeight="1" x14ac:dyDescent="0.2">
      <c r="A208" s="1069" t="b">
        <f>IF('Innend. HFD'!$B25&gt;0,'Innend. HFD'!B25)</f>
        <v>0</v>
      </c>
      <c r="B208" s="1069" t="b">
        <f>IF('Innend. HFD'!$B25&gt;0,'Innend. HFD'!C25)</f>
        <v>0</v>
      </c>
      <c r="C208" s="1069" t="b">
        <f>IF('Innend. HFD'!$B25&gt;0,'Innend. HFD'!D25)</f>
        <v>0</v>
      </c>
      <c r="D208" s="1070" t="b">
        <f>IF('Innend. HFD'!$B25&gt;0,'Innend. HFD'!E25)</f>
        <v>0</v>
      </c>
      <c r="E208" s="1070" t="b">
        <f>IF('Innend. HFD'!$B25&gt;0,'Innend. HFD'!F25)</f>
        <v>0</v>
      </c>
      <c r="F208" s="1070" t="b">
        <f>IF('Innend. HFD'!$B25&gt;0,'Innend. HFD'!G25)</f>
        <v>0</v>
      </c>
      <c r="G208" s="1071"/>
      <c r="H208" s="1071"/>
      <c r="I208" s="1072" t="b">
        <f>IF('Innend. HFD'!$B25&gt;0,'Innend. HFD'!I25)</f>
        <v>0</v>
      </c>
      <c r="J208" s="1073" t="b">
        <f>IF('Innend. HFD'!$B25&gt;0,'Innend. HFD'!U25)</f>
        <v>0</v>
      </c>
      <c r="K208" s="1070" t="b">
        <f>IF('Innend. HFD'!$B25&gt;0,'Innend. HFD'!V25)</f>
        <v>0</v>
      </c>
      <c r="L208" s="1074"/>
    </row>
    <row r="209" spans="1:12" ht="12.75" customHeight="1" x14ac:dyDescent="0.2">
      <c r="A209" s="1069" t="b">
        <f>IF('Innend. HFD'!$B26&gt;0,'Innend. HFD'!B26)</f>
        <v>0</v>
      </c>
      <c r="B209" s="1069" t="b">
        <f>IF('Innend. HFD'!$B26&gt;0,'Innend. HFD'!C26)</f>
        <v>0</v>
      </c>
      <c r="C209" s="1069" t="b">
        <f>IF('Innend. HFD'!$B26&gt;0,'Innend. HFD'!D26)</f>
        <v>0</v>
      </c>
      <c r="D209" s="1070" t="b">
        <f>IF('Innend. HFD'!$B26&gt;0,'Innend. HFD'!E26)</f>
        <v>0</v>
      </c>
      <c r="E209" s="1070" t="b">
        <f>IF('Innend. HFD'!$B26&gt;0,'Innend. HFD'!F26)</f>
        <v>0</v>
      </c>
      <c r="F209" s="1070" t="b">
        <f>IF('Innend. HFD'!$B26&gt;0,'Innend. HFD'!G26)</f>
        <v>0</v>
      </c>
      <c r="G209" s="1071"/>
      <c r="H209" s="1071"/>
      <c r="I209" s="1072" t="b">
        <f>IF('Innend. HFD'!$B26&gt;0,'Innend. HFD'!I26)</f>
        <v>0</v>
      </c>
      <c r="J209" s="1073" t="b">
        <f>IF('Innend. HFD'!$B26&gt;0,'Innend. HFD'!U26)</f>
        <v>0</v>
      </c>
      <c r="K209" s="1070" t="b">
        <f>IF('Innend. HFD'!$B26&gt;0,'Innend. HFD'!V26)</f>
        <v>0</v>
      </c>
      <c r="L209" s="1074"/>
    </row>
    <row r="210" spans="1:12" ht="12.75" customHeight="1" x14ac:dyDescent="0.2">
      <c r="A210" s="1069" t="b">
        <f>IF('Innend. HFD'!$B27&gt;0,'Innend. HFD'!B27)</f>
        <v>0</v>
      </c>
      <c r="B210" s="1069" t="b">
        <f>IF('Innend. HFD'!$B27&gt;0,'Innend. HFD'!C27)</f>
        <v>0</v>
      </c>
      <c r="C210" s="1069" t="b">
        <f>IF('Innend. HFD'!$B27&gt;0,'Innend. HFD'!D27)</f>
        <v>0</v>
      </c>
      <c r="D210" s="1070" t="b">
        <f>IF('Innend. HFD'!$B27&gt;0,'Innend. HFD'!E27)</f>
        <v>0</v>
      </c>
      <c r="E210" s="1070" t="b">
        <f>IF('Innend. HFD'!$B27&gt;0,'Innend. HFD'!F27)</f>
        <v>0</v>
      </c>
      <c r="F210" s="1070" t="b">
        <f>IF('Innend. HFD'!$B27&gt;0,'Innend. HFD'!G27)</f>
        <v>0</v>
      </c>
      <c r="G210" s="1071"/>
      <c r="H210" s="1071"/>
      <c r="I210" s="1072" t="b">
        <f>IF('Innend. HFD'!$B27&gt;0,'Innend. HFD'!I27)</f>
        <v>0</v>
      </c>
      <c r="J210" s="1073" t="b">
        <f>IF('Innend. HFD'!$B27&gt;0,'Innend. HFD'!U27)</f>
        <v>0</v>
      </c>
      <c r="K210" s="1070" t="b">
        <f>IF('Innend. HFD'!$B27&gt;0,'Innend. HFD'!V27)</f>
        <v>0</v>
      </c>
      <c r="L210" s="1074"/>
    </row>
    <row r="211" spans="1:12" ht="12.75" customHeight="1" x14ac:dyDescent="0.2">
      <c r="A211" s="1069" t="b">
        <f>IF('Innend. HFD'!$B28&gt;0,'Innend. HFD'!B28)</f>
        <v>0</v>
      </c>
      <c r="B211" s="1069" t="b">
        <f>IF('Innend. HFD'!$B28&gt;0,'Innend. HFD'!C28)</f>
        <v>0</v>
      </c>
      <c r="C211" s="1069" t="b">
        <f>IF('Innend. HFD'!$B28&gt;0,'Innend. HFD'!D28)</f>
        <v>0</v>
      </c>
      <c r="D211" s="1070" t="b">
        <f>IF('Innend. HFD'!$B28&gt;0,'Innend. HFD'!E28)</f>
        <v>0</v>
      </c>
      <c r="E211" s="1070" t="b">
        <f>IF('Innend. HFD'!$B28&gt;0,'Innend. HFD'!F28)</f>
        <v>0</v>
      </c>
      <c r="F211" s="1070" t="b">
        <f>IF('Innend. HFD'!$B28&gt;0,'Innend. HFD'!G28)</f>
        <v>0</v>
      </c>
      <c r="G211" s="1071"/>
      <c r="H211" s="1071"/>
      <c r="I211" s="1072" t="b">
        <f>IF('Innend. HFD'!$B28&gt;0,'Innend. HFD'!I28)</f>
        <v>0</v>
      </c>
      <c r="J211" s="1073" t="b">
        <f>IF('Innend. HFD'!$B28&gt;0,'Innend. HFD'!U28)</f>
        <v>0</v>
      </c>
      <c r="K211" s="1070" t="b">
        <f>IF('Innend. HFD'!$B28&gt;0,'Innend. HFD'!V28)</f>
        <v>0</v>
      </c>
      <c r="L211" s="1074"/>
    </row>
    <row r="212" spans="1:12" ht="12.75" customHeight="1" x14ac:dyDescent="0.2">
      <c r="A212" s="1069" t="b">
        <f>IF('Innend. HFD'!$B29&gt;0,'Innend. HFD'!B29)</f>
        <v>0</v>
      </c>
      <c r="B212" s="1069" t="b">
        <f>IF('Innend. HFD'!$B29&gt;0,'Innend. HFD'!C29)</f>
        <v>0</v>
      </c>
      <c r="C212" s="1069" t="b">
        <f>IF('Innend. HFD'!$B29&gt;0,'Innend. HFD'!D29)</f>
        <v>0</v>
      </c>
      <c r="D212" s="1070" t="b">
        <f>IF('Innend. HFD'!$B29&gt;0,'Innend. HFD'!E29)</f>
        <v>0</v>
      </c>
      <c r="E212" s="1070" t="b">
        <f>IF('Innend. HFD'!$B29&gt;0,'Innend. HFD'!F29)</f>
        <v>0</v>
      </c>
      <c r="F212" s="1070" t="b">
        <f>IF('Innend. HFD'!$B29&gt;0,'Innend. HFD'!G29)</f>
        <v>0</v>
      </c>
      <c r="G212" s="1071"/>
      <c r="H212" s="1071"/>
      <c r="I212" s="1072" t="b">
        <f>IF('Innend. HFD'!$B29&gt;0,'Innend. HFD'!I29)</f>
        <v>0</v>
      </c>
      <c r="J212" s="1073" t="b">
        <f>IF('Innend. HFD'!$B29&gt;0,'Innend. HFD'!U29)</f>
        <v>0</v>
      </c>
      <c r="K212" s="1070" t="b">
        <f>IF('Innend. HFD'!$B29&gt;0,'Innend. HFD'!V29)</f>
        <v>0</v>
      </c>
      <c r="L212" s="1074"/>
    </row>
    <row r="213" spans="1:12" ht="12.75" customHeight="1" x14ac:dyDescent="0.2">
      <c r="A213" s="1069" t="b">
        <f>IF('Innend. HFD'!$B30&gt;0,'Innend. HFD'!B30)</f>
        <v>0</v>
      </c>
      <c r="B213" s="1069" t="b">
        <f>IF('Innend. HFD'!$B30&gt;0,'Innend. HFD'!C30)</f>
        <v>0</v>
      </c>
      <c r="C213" s="1069" t="b">
        <f>IF('Innend. HFD'!$B30&gt;0,'Innend. HFD'!D30)</f>
        <v>0</v>
      </c>
      <c r="D213" s="1070" t="b">
        <f>IF('Innend. HFD'!$B30&gt;0,'Innend. HFD'!E30)</f>
        <v>0</v>
      </c>
      <c r="E213" s="1070" t="b">
        <f>IF('Innend. HFD'!$B30&gt;0,'Innend. HFD'!F30)</f>
        <v>0</v>
      </c>
      <c r="F213" s="1070" t="b">
        <f>IF('Innend. HFD'!$B30&gt;0,'Innend. HFD'!G30)</f>
        <v>0</v>
      </c>
      <c r="G213" s="1071"/>
      <c r="H213" s="1071"/>
      <c r="I213" s="1072" t="b">
        <f>IF('Innend. HFD'!$B30&gt;0,'Innend. HFD'!I30)</f>
        <v>0</v>
      </c>
      <c r="J213" s="1073" t="b">
        <f>IF('Innend. HFD'!$B30&gt;0,'Innend. HFD'!U30)</f>
        <v>0</v>
      </c>
      <c r="K213" s="1070" t="b">
        <f>IF('Innend. HFD'!$B30&gt;0,'Innend. HFD'!V30)</f>
        <v>0</v>
      </c>
      <c r="L213" s="1074"/>
    </row>
    <row r="214" spans="1:12" ht="12.75" customHeight="1" x14ac:dyDescent="0.2">
      <c r="A214" s="1069" t="b">
        <f>IF('Innend. HFD'!$B31&gt;0,'Innend. HFD'!B31)</f>
        <v>0</v>
      </c>
      <c r="B214" s="1069" t="b">
        <f>IF('Innend. HFD'!$B31&gt;0,'Innend. HFD'!C31)</f>
        <v>0</v>
      </c>
      <c r="C214" s="1069" t="b">
        <f>IF('Innend. HFD'!$B31&gt;0,'Innend. HFD'!D31)</f>
        <v>0</v>
      </c>
      <c r="D214" s="1070" t="b">
        <f>IF('Innend. HFD'!$B31&gt;0,'Innend. HFD'!E31)</f>
        <v>0</v>
      </c>
      <c r="E214" s="1070" t="b">
        <f>IF('Innend. HFD'!$B31&gt;0,'Innend. HFD'!F31)</f>
        <v>0</v>
      </c>
      <c r="F214" s="1070" t="b">
        <f>IF('Innend. HFD'!$B31&gt;0,'Innend. HFD'!G31)</f>
        <v>0</v>
      </c>
      <c r="G214" s="1071"/>
      <c r="H214" s="1071"/>
      <c r="I214" s="1072" t="b">
        <f>IF('Innend. HFD'!$B31&gt;0,'Innend. HFD'!I31)</f>
        <v>0</v>
      </c>
      <c r="J214" s="1073" t="b">
        <f>IF('Innend. HFD'!$B31&gt;0,'Innend. HFD'!U31)</f>
        <v>0</v>
      </c>
      <c r="K214" s="1070" t="b">
        <f>IF('Innend. HFD'!$B31&gt;0,'Innend. HFD'!V31)</f>
        <v>0</v>
      </c>
      <c r="L214" s="1074"/>
    </row>
    <row r="215" spans="1:12" ht="12.75" customHeight="1" x14ac:dyDescent="0.2">
      <c r="A215" s="1069" t="b">
        <f>IF('Innend. HFD'!$B32&gt;0,'Innend. HFD'!B32)</f>
        <v>0</v>
      </c>
      <c r="B215" s="1069" t="b">
        <f>IF('Innend. HFD'!$B32&gt;0,'Innend. HFD'!C32)</f>
        <v>0</v>
      </c>
      <c r="C215" s="1069" t="b">
        <f>IF('Innend. HFD'!$B32&gt;0,'Innend. HFD'!D32)</f>
        <v>0</v>
      </c>
      <c r="D215" s="1070" t="b">
        <f>IF('Innend. HFD'!$B32&gt;0,'Innend. HFD'!E32)</f>
        <v>0</v>
      </c>
      <c r="E215" s="1070" t="b">
        <f>IF('Innend. HFD'!$B32&gt;0,'Innend. HFD'!F32)</f>
        <v>0</v>
      </c>
      <c r="F215" s="1070" t="b">
        <f>IF('Innend. HFD'!$B32&gt;0,'Innend. HFD'!G32)</f>
        <v>0</v>
      </c>
      <c r="G215" s="1071"/>
      <c r="H215" s="1071"/>
      <c r="I215" s="1072" t="b">
        <f>IF('Innend. HFD'!$B32&gt;0,'Innend. HFD'!I32)</f>
        <v>0</v>
      </c>
      <c r="J215" s="1073" t="b">
        <f>IF('Innend. HFD'!$B32&gt;0,'Innend. HFD'!U32)</f>
        <v>0</v>
      </c>
      <c r="K215" s="1070" t="b">
        <f>IF('Innend. HFD'!$B32&gt;0,'Innend. HFD'!V32)</f>
        <v>0</v>
      </c>
      <c r="L215" s="1074"/>
    </row>
    <row r="216" spans="1:12" ht="12.75" customHeight="1" x14ac:dyDescent="0.2">
      <c r="A216" s="1069" t="b">
        <f>IF('Innend. HFD'!$B33&gt;0,'Innend. HFD'!B33)</f>
        <v>0</v>
      </c>
      <c r="B216" s="1069" t="b">
        <f>IF('Innend. HFD'!$B33&gt;0,'Innend. HFD'!C33)</f>
        <v>0</v>
      </c>
      <c r="C216" s="1069" t="b">
        <f>IF('Innend. HFD'!$B33&gt;0,'Innend. HFD'!D33)</f>
        <v>0</v>
      </c>
      <c r="D216" s="1070" t="b">
        <f>IF('Innend. HFD'!$B33&gt;0,'Innend. HFD'!E33)</f>
        <v>0</v>
      </c>
      <c r="E216" s="1070" t="b">
        <f>IF('Innend. HFD'!$B33&gt;0,'Innend. HFD'!F33)</f>
        <v>0</v>
      </c>
      <c r="F216" s="1070" t="b">
        <f>IF('Innend. HFD'!$B33&gt;0,'Innend. HFD'!G33)</f>
        <v>0</v>
      </c>
      <c r="G216" s="1071"/>
      <c r="H216" s="1071"/>
      <c r="I216" s="1072" t="b">
        <f>IF('Innend. HFD'!$B33&gt;0,'Innend. HFD'!I33)</f>
        <v>0</v>
      </c>
      <c r="J216" s="1073" t="b">
        <f>IF('Innend. HFD'!$B33&gt;0,'Innend. HFD'!U33)</f>
        <v>0</v>
      </c>
      <c r="K216" s="1070" t="b">
        <f>IF('Innend. HFD'!$B33&gt;0,'Innend. HFD'!V33)</f>
        <v>0</v>
      </c>
      <c r="L216" s="1074"/>
    </row>
    <row r="217" spans="1:12" ht="12.75" customHeight="1" x14ac:dyDescent="0.2">
      <c r="A217" s="1069" t="b">
        <f>IF('Innend. HFD'!$B34&gt;0,'Innend. HFD'!B34)</f>
        <v>0</v>
      </c>
      <c r="B217" s="1069" t="b">
        <f>IF('Innend. HFD'!$B34&gt;0,'Innend. HFD'!C34)</f>
        <v>0</v>
      </c>
      <c r="C217" s="1069" t="b">
        <f>IF('Innend. HFD'!$B34&gt;0,'Innend. HFD'!D34)</f>
        <v>0</v>
      </c>
      <c r="D217" s="1070" t="b">
        <f>IF('Innend. HFD'!$B34&gt;0,'Innend. HFD'!E34)</f>
        <v>0</v>
      </c>
      <c r="E217" s="1070" t="b">
        <f>IF('Innend. HFD'!$B34&gt;0,'Innend. HFD'!F34)</f>
        <v>0</v>
      </c>
      <c r="F217" s="1070" t="b">
        <f>IF('Innend. HFD'!$B34&gt;0,'Innend. HFD'!G34)</f>
        <v>0</v>
      </c>
      <c r="G217" s="1071"/>
      <c r="H217" s="1071"/>
      <c r="I217" s="1072" t="b">
        <f>IF('Innend. HFD'!$B34&gt;0,'Innend. HFD'!I34)</f>
        <v>0</v>
      </c>
      <c r="J217" s="1073" t="b">
        <f>IF('Innend. HFD'!$B34&gt;0,'Innend. HFD'!U34)</f>
        <v>0</v>
      </c>
      <c r="K217" s="1070" t="b">
        <f>IF('Innend. HFD'!$B34&gt;0,'Innend. HFD'!V34)</f>
        <v>0</v>
      </c>
      <c r="L217" s="1074"/>
    </row>
    <row r="218" spans="1:12" ht="12.75" customHeight="1" x14ac:dyDescent="0.2">
      <c r="A218" s="1069" t="b">
        <f>IF('Innend. HFD'!$B35&gt;0,'Innend. HFD'!B35)</f>
        <v>0</v>
      </c>
      <c r="B218" s="1069" t="b">
        <f>IF('Innend. HFD'!$B35&gt;0,'Innend. HFD'!C35)</f>
        <v>0</v>
      </c>
      <c r="C218" s="1069" t="b">
        <f>IF('Innend. HFD'!$B35&gt;0,'Innend. HFD'!D35)</f>
        <v>0</v>
      </c>
      <c r="D218" s="1070" t="b">
        <f>IF('Innend. HFD'!$B35&gt;0,'Innend. HFD'!E35)</f>
        <v>0</v>
      </c>
      <c r="E218" s="1070" t="b">
        <f>IF('Innend. HFD'!$B35&gt;0,'Innend. HFD'!F35)</f>
        <v>0</v>
      </c>
      <c r="F218" s="1070" t="b">
        <f>IF('Innend. HFD'!$B35&gt;0,'Innend. HFD'!G35)</f>
        <v>0</v>
      </c>
      <c r="G218" s="1071"/>
      <c r="H218" s="1071"/>
      <c r="I218" s="1072" t="b">
        <f>IF('Innend. HFD'!$B35&gt;0,'Innend. HFD'!I35)</f>
        <v>0</v>
      </c>
      <c r="J218" s="1073" t="b">
        <f>IF('Innend. HFD'!$B35&gt;0,'Innend. HFD'!U35)</f>
        <v>0</v>
      </c>
      <c r="K218" s="1070" t="b">
        <f>IF('Innend. HFD'!$B35&gt;0,'Innend. HFD'!V35)</f>
        <v>0</v>
      </c>
      <c r="L218" s="1074"/>
    </row>
    <row r="219" spans="1:12" ht="12.75" customHeight="1" x14ac:dyDescent="0.2">
      <c r="A219" s="1069" t="b">
        <f>IF('Innend. HFD'!$B36&gt;0,'Innend. HFD'!B36)</f>
        <v>0</v>
      </c>
      <c r="B219" s="1069" t="b">
        <f>IF('Innend. HFD'!$B36&gt;0,'Innend. HFD'!C36)</f>
        <v>0</v>
      </c>
      <c r="C219" s="1069" t="b">
        <f>IF('Innend. HFD'!$B36&gt;0,'Innend. HFD'!D36)</f>
        <v>0</v>
      </c>
      <c r="D219" s="1070" t="b">
        <f>IF('Innend. HFD'!$B36&gt;0,'Innend. HFD'!E36)</f>
        <v>0</v>
      </c>
      <c r="E219" s="1070" t="b">
        <f>IF('Innend. HFD'!$B36&gt;0,'Innend. HFD'!F36)</f>
        <v>0</v>
      </c>
      <c r="F219" s="1070" t="b">
        <f>IF('Innend. HFD'!$B36&gt;0,'Innend. HFD'!G36)</f>
        <v>0</v>
      </c>
      <c r="G219" s="1071"/>
      <c r="H219" s="1071"/>
      <c r="I219" s="1072" t="b">
        <f>IF('Innend. HFD'!$B36&gt;0,'Innend. HFD'!I36)</f>
        <v>0</v>
      </c>
      <c r="J219" s="1073" t="b">
        <f>IF('Innend. HFD'!$B36&gt;0,'Innend. HFD'!U36)</f>
        <v>0</v>
      </c>
      <c r="K219" s="1070" t="b">
        <f>IF('Innend. HFD'!$B36&gt;0,'Innend. HFD'!V36)</f>
        <v>0</v>
      </c>
      <c r="L219" s="1074"/>
    </row>
    <row r="220" spans="1:12" ht="12.75" customHeight="1" x14ac:dyDescent="0.2">
      <c r="A220" s="1069" t="b">
        <f>IF('Innend. HFD'!$B37&gt;0,'Innend. HFD'!B37)</f>
        <v>0</v>
      </c>
      <c r="B220" s="1069" t="b">
        <f>IF('Innend. HFD'!$B37&gt;0,'Innend. HFD'!C37)</f>
        <v>0</v>
      </c>
      <c r="C220" s="1069" t="b">
        <f>IF('Innend. HFD'!$B37&gt;0,'Innend. HFD'!D37)</f>
        <v>0</v>
      </c>
      <c r="D220" s="1070" t="b">
        <f>IF('Innend. HFD'!$B37&gt;0,'Innend. HFD'!E37)</f>
        <v>0</v>
      </c>
      <c r="E220" s="1070" t="b">
        <f>IF('Innend. HFD'!$B37&gt;0,'Innend. HFD'!F37)</f>
        <v>0</v>
      </c>
      <c r="F220" s="1070" t="b">
        <f>IF('Innend. HFD'!$B37&gt;0,'Innend. HFD'!G37)</f>
        <v>0</v>
      </c>
      <c r="G220" s="1071"/>
      <c r="H220" s="1071"/>
      <c r="I220" s="1072" t="b">
        <f>IF('Innend. HFD'!$B37&gt;0,'Innend. HFD'!I37)</f>
        <v>0</v>
      </c>
      <c r="J220" s="1073" t="b">
        <f>IF('Innend. HFD'!$B37&gt;0,'Innend. HFD'!U37)</f>
        <v>0</v>
      </c>
      <c r="K220" s="1070" t="b">
        <f>IF('Innend. HFD'!$B37&gt;0,'Innend. HFD'!V37)</f>
        <v>0</v>
      </c>
      <c r="L220" s="1074"/>
    </row>
    <row r="221" spans="1:12" ht="12.75" customHeight="1" x14ac:dyDescent="0.2">
      <c r="A221" s="1069" t="b">
        <f>IF('Innend. HFD'!$B38&gt;0,'Innend. HFD'!B38)</f>
        <v>0</v>
      </c>
      <c r="B221" s="1069" t="b">
        <f>IF('Innend. HFD'!$B38&gt;0,'Innend. HFD'!C38)</f>
        <v>0</v>
      </c>
      <c r="C221" s="1069" t="b">
        <f>IF('Innend. HFD'!$B38&gt;0,'Innend. HFD'!D38)</f>
        <v>0</v>
      </c>
      <c r="D221" s="1070" t="b">
        <f>IF('Innend. HFD'!$B38&gt;0,'Innend. HFD'!E38)</f>
        <v>0</v>
      </c>
      <c r="E221" s="1070" t="b">
        <f>IF('Innend. HFD'!$B38&gt;0,'Innend. HFD'!F38)</f>
        <v>0</v>
      </c>
      <c r="F221" s="1070" t="b">
        <f>IF('Innend. HFD'!$B38&gt;0,'Innend. HFD'!G38)</f>
        <v>0</v>
      </c>
      <c r="G221" s="1071"/>
      <c r="H221" s="1071"/>
      <c r="I221" s="1072" t="b">
        <f>IF('Innend. HFD'!$B38&gt;0,'Innend. HFD'!I38)</f>
        <v>0</v>
      </c>
      <c r="J221" s="1073" t="b">
        <f>IF('Innend. HFD'!$B38&gt;0,'Innend. HFD'!U38)</f>
        <v>0</v>
      </c>
      <c r="K221" s="1070" t="b">
        <f>IF('Innend. HFD'!$B38&gt;0,'Innend. HFD'!V38)</f>
        <v>0</v>
      </c>
      <c r="L221" s="1074"/>
    </row>
    <row r="222" spans="1:12" ht="12.75" customHeight="1" x14ac:dyDescent="0.2">
      <c r="A222" s="1069" t="b">
        <f>IF('Innend. HFD'!$B39&gt;0,'Innend. HFD'!B39)</f>
        <v>0</v>
      </c>
      <c r="B222" s="1069" t="b">
        <f>IF('Innend. HFD'!$B39&gt;0,'Innend. HFD'!C39)</f>
        <v>0</v>
      </c>
      <c r="C222" s="1069" t="b">
        <f>IF('Innend. HFD'!$B39&gt;0,'Innend. HFD'!D39)</f>
        <v>0</v>
      </c>
      <c r="D222" s="1070" t="b">
        <f>IF('Innend. HFD'!$B39&gt;0,'Innend. HFD'!E39)</f>
        <v>0</v>
      </c>
      <c r="E222" s="1070" t="b">
        <f>IF('Innend. HFD'!$B39&gt;0,'Innend. HFD'!F39)</f>
        <v>0</v>
      </c>
      <c r="F222" s="1070" t="b">
        <f>IF('Innend. HFD'!$B39&gt;0,'Innend. HFD'!G39)</f>
        <v>0</v>
      </c>
      <c r="G222" s="1071"/>
      <c r="H222" s="1071"/>
      <c r="I222" s="1072" t="b">
        <f>IF('Innend. HFD'!$B39&gt;0,'Innend. HFD'!I39)</f>
        <v>0</v>
      </c>
      <c r="J222" s="1073" t="b">
        <f>IF('Innend. HFD'!$B39&gt;0,'Innend. HFD'!U39)</f>
        <v>0</v>
      </c>
      <c r="K222" s="1070" t="b">
        <f>IF('Innend. HFD'!$B39&gt;0,'Innend. HFD'!V39)</f>
        <v>0</v>
      </c>
      <c r="L222" s="1074"/>
    </row>
    <row r="223" spans="1:12" ht="12.75" customHeight="1" x14ac:dyDescent="0.2">
      <c r="A223" s="1075" t="b">
        <f>IF('Innend. HFD'!$B40&gt;0,'Innend. HFD'!B40)</f>
        <v>0</v>
      </c>
      <c r="B223" s="1069" t="b">
        <f>IF('Innend. HFD'!$B40&gt;0,'Innend. HFD'!C40)</f>
        <v>0</v>
      </c>
      <c r="C223" s="1069" t="b">
        <f>IF('Innend. HFD'!$B40&gt;0,'Innend. HFD'!D40)</f>
        <v>0</v>
      </c>
      <c r="D223" s="1070" t="b">
        <f>IF('Innend. HFD'!$B40&gt;0,'Innend. HFD'!E40)</f>
        <v>0</v>
      </c>
      <c r="E223" s="1070" t="b">
        <f>IF('Innend. HFD'!$B40&gt;0,'Innend. HFD'!F40)</f>
        <v>0</v>
      </c>
      <c r="F223" s="1070" t="b">
        <f>IF('Innend. HFD'!$B40&gt;0,'Innend. HFD'!G40)</f>
        <v>0</v>
      </c>
      <c r="G223" s="1071"/>
      <c r="H223" s="1071"/>
      <c r="I223" s="1072" t="b">
        <f>IF('Innend. HFD'!$B40&gt;0,'Innend. HFD'!I40)</f>
        <v>0</v>
      </c>
      <c r="J223" s="1073" t="b">
        <f>IF('Innend. HFD'!$B40&gt;0,'Innend. HFD'!U40)</f>
        <v>0</v>
      </c>
      <c r="K223" s="1070" t="b">
        <f>IF('Innend. HFD'!$B40&gt;0,'Innend. HFD'!V40)</f>
        <v>0</v>
      </c>
      <c r="L223" s="1074"/>
    </row>
    <row r="224" spans="1:12" ht="12.75" customHeight="1" x14ac:dyDescent="0.2">
      <c r="A224" s="1075" t="b">
        <f>IF('Innend. Leicht, LL-Steine'!$B8&gt;0,'Innend. Leicht, LL-Steine'!B8)</f>
        <v>0</v>
      </c>
      <c r="B224" s="1075" t="b">
        <f>IF('Innend. Leicht, LL-Steine'!$B8&gt;0,'Innend. Leicht, LL-Steine'!C8)</f>
        <v>0</v>
      </c>
      <c r="C224" s="1075" t="b">
        <f>IF('Innend. Leicht, LL-Steine'!$B8&gt;0,'Innend. Leicht, LL-Steine'!D8)</f>
        <v>0</v>
      </c>
      <c r="D224" s="1077" t="b">
        <f>IF('Innend. Leicht, LL-Steine'!$B8&gt;0,'Innend. Leicht, LL-Steine'!E8)</f>
        <v>0</v>
      </c>
      <c r="E224" s="1077" t="b">
        <f>IF('Innend. Leicht, LL-Steine'!$B8&gt;0,'Innend. Leicht, LL-Steine'!F8)</f>
        <v>0</v>
      </c>
      <c r="F224" s="1077" t="b">
        <f>IF('Innend. Leicht, LL-Steine'!$B8&gt;0,'Innend. Leicht, LL-Steine'!G8)</f>
        <v>0</v>
      </c>
      <c r="G224" s="1078"/>
      <c r="H224" s="1078"/>
      <c r="I224" s="1079" t="b">
        <f>IF('Innend. Leicht, LL-Steine'!$B8&gt;0,'Innend. Leicht, LL-Steine'!I8)</f>
        <v>0</v>
      </c>
      <c r="J224" s="1080" t="b">
        <f>IF('Innend. Leicht, LL-Steine'!$B8&gt;0,'Innend. Leicht, LL-Steine'!U8)</f>
        <v>0</v>
      </c>
      <c r="K224" s="1077" t="b">
        <f>IF('Innend. Leicht, LL-Steine'!$B8&gt;0,'Innend. Leicht, LL-Steine'!V8)</f>
        <v>0</v>
      </c>
      <c r="L224" s="1074"/>
    </row>
    <row r="225" spans="1:12" ht="12.75" customHeight="1" x14ac:dyDescent="0.2">
      <c r="A225" s="1075" t="b">
        <f>IF('Innend. Leicht, LL-Steine'!$B9&gt;0,'Innend. Leicht, LL-Steine'!B9)</f>
        <v>0</v>
      </c>
      <c r="B225" s="1075" t="b">
        <f>IF('Innend. Leicht, LL-Steine'!$B9&gt;0,'Innend. Leicht, LL-Steine'!C9)</f>
        <v>0</v>
      </c>
      <c r="C225" s="1075" t="b">
        <f>IF('Innend. Leicht, LL-Steine'!$B9&gt;0,'Innend. Leicht, LL-Steine'!D9)</f>
        <v>0</v>
      </c>
      <c r="D225" s="1077" t="b">
        <f>IF('Innend. Leicht, LL-Steine'!$B9&gt;0,'Innend. Leicht, LL-Steine'!E9)</f>
        <v>0</v>
      </c>
      <c r="E225" s="1077" t="b">
        <f>IF('Innend. Leicht, LL-Steine'!$B9&gt;0,'Innend. Leicht, LL-Steine'!F9)</f>
        <v>0</v>
      </c>
      <c r="F225" s="1077" t="b">
        <f>IF('Innend. Leicht, LL-Steine'!$B9&gt;0,'Innend. Leicht, LL-Steine'!G9)</f>
        <v>0</v>
      </c>
      <c r="G225" s="1078"/>
      <c r="H225" s="1078"/>
      <c r="I225" s="1079" t="b">
        <f>IF('Innend. Leicht, LL-Steine'!$B9&gt;0,'Innend. Leicht, LL-Steine'!I9)</f>
        <v>0</v>
      </c>
      <c r="J225" s="1080" t="b">
        <f>IF('Innend. Leicht, LL-Steine'!$B9&gt;0,'Innend. Leicht, LL-Steine'!U9)</f>
        <v>0</v>
      </c>
      <c r="K225" s="1077" t="b">
        <f>IF('Innend. Leicht, LL-Steine'!$B9&gt;0,'Innend. Leicht, LL-Steine'!V9)</f>
        <v>0</v>
      </c>
      <c r="L225" s="1074"/>
    </row>
    <row r="226" spans="1:12" ht="12.75" customHeight="1" x14ac:dyDescent="0.2">
      <c r="A226" s="1075" t="b">
        <f>IF('Innend. Leicht, LL-Steine'!$B10&gt;0,'Innend. Leicht, LL-Steine'!B10)</f>
        <v>0</v>
      </c>
      <c r="B226" s="1075" t="b">
        <f>IF('Innend. Leicht, LL-Steine'!$B10&gt;0,'Innend. Leicht, LL-Steine'!C10)</f>
        <v>0</v>
      </c>
      <c r="C226" s="1075" t="b">
        <f>IF('Innend. Leicht, LL-Steine'!$B10&gt;0,'Innend. Leicht, LL-Steine'!D10)</f>
        <v>0</v>
      </c>
      <c r="D226" s="1077" t="b">
        <f>IF('Innend. Leicht, LL-Steine'!$B10&gt;0,'Innend. Leicht, LL-Steine'!E10)</f>
        <v>0</v>
      </c>
      <c r="E226" s="1077" t="b">
        <f>IF('Innend. Leicht, LL-Steine'!$B10&gt;0,'Innend. Leicht, LL-Steine'!F10)</f>
        <v>0</v>
      </c>
      <c r="F226" s="1077" t="b">
        <f>IF('Innend. Leicht, LL-Steine'!$B10&gt;0,'Innend. Leicht, LL-Steine'!G10)</f>
        <v>0</v>
      </c>
      <c r="G226" s="1078"/>
      <c r="H226" s="1078"/>
      <c r="I226" s="1079" t="b">
        <f>IF('Innend. Leicht, LL-Steine'!$B10&gt;0,'Innend. Leicht, LL-Steine'!I10)</f>
        <v>0</v>
      </c>
      <c r="J226" s="1080" t="b">
        <f>IF('Innend. Leicht, LL-Steine'!$B10&gt;0,'Innend. Leicht, LL-Steine'!U10)</f>
        <v>0</v>
      </c>
      <c r="K226" s="1077" t="b">
        <f>IF('Innend. Leicht, LL-Steine'!$B10&gt;0,'Innend. Leicht, LL-Steine'!V10)</f>
        <v>0</v>
      </c>
      <c r="L226" s="1074"/>
    </row>
    <row r="227" spans="1:12" ht="12.75" customHeight="1" x14ac:dyDescent="0.2">
      <c r="A227" s="1075" t="b">
        <f>IF('Innend. Leicht, LL-Steine'!$B11&gt;0,'Innend. Leicht, LL-Steine'!B11)</f>
        <v>0</v>
      </c>
      <c r="B227" s="1075" t="b">
        <f>IF('Innend. Leicht, LL-Steine'!$B11&gt;0,'Innend. Leicht, LL-Steine'!C11)</f>
        <v>0</v>
      </c>
      <c r="C227" s="1075" t="b">
        <f>IF('Innend. Leicht, LL-Steine'!$B11&gt;0,'Innend. Leicht, LL-Steine'!D11)</f>
        <v>0</v>
      </c>
      <c r="D227" s="1077" t="b">
        <f>IF('Innend. Leicht, LL-Steine'!$B11&gt;0,'Innend. Leicht, LL-Steine'!E11)</f>
        <v>0</v>
      </c>
      <c r="E227" s="1077" t="b">
        <f>IF('Innend. Leicht, LL-Steine'!$B11&gt;0,'Innend. Leicht, LL-Steine'!F11)</f>
        <v>0</v>
      </c>
      <c r="F227" s="1077" t="b">
        <f>IF('Innend. Leicht, LL-Steine'!$B11&gt;0,'Innend. Leicht, LL-Steine'!G11)</f>
        <v>0</v>
      </c>
      <c r="G227" s="1078"/>
      <c r="H227" s="1078"/>
      <c r="I227" s="1079" t="b">
        <f>IF('Innend. Leicht, LL-Steine'!$B11&gt;0,'Innend. Leicht, LL-Steine'!I11)</f>
        <v>0</v>
      </c>
      <c r="J227" s="1080" t="b">
        <f>IF('Innend. Leicht, LL-Steine'!$B11&gt;0,'Innend. Leicht, LL-Steine'!U11)</f>
        <v>0</v>
      </c>
      <c r="K227" s="1077" t="b">
        <f>IF('Innend. Leicht, LL-Steine'!$B11&gt;0,'Innend. Leicht, LL-Steine'!V11)</f>
        <v>0</v>
      </c>
      <c r="L227" s="1074"/>
    </row>
    <row r="228" spans="1:12" ht="12.75" customHeight="1" x14ac:dyDescent="0.2">
      <c r="A228" s="1075" t="b">
        <f>IF('Innend. Leicht, LL-Steine'!$B12&gt;0,'Innend. Leicht, LL-Steine'!B12)</f>
        <v>0</v>
      </c>
      <c r="B228" s="1075" t="b">
        <f>IF('Innend. Leicht, LL-Steine'!$B12&gt;0,'Innend. Leicht, LL-Steine'!C12)</f>
        <v>0</v>
      </c>
      <c r="C228" s="1075" t="b">
        <f>IF('Innend. Leicht, LL-Steine'!$B12&gt;0,'Innend. Leicht, LL-Steine'!D12)</f>
        <v>0</v>
      </c>
      <c r="D228" s="1077" t="b">
        <f>IF('Innend. Leicht, LL-Steine'!$B12&gt;0,'Innend. Leicht, LL-Steine'!E12)</f>
        <v>0</v>
      </c>
      <c r="E228" s="1077" t="b">
        <f>IF('Innend. Leicht, LL-Steine'!$B12&gt;0,'Innend. Leicht, LL-Steine'!F12)</f>
        <v>0</v>
      </c>
      <c r="F228" s="1077" t="b">
        <f>IF('Innend. Leicht, LL-Steine'!$B12&gt;0,'Innend. Leicht, LL-Steine'!G12)</f>
        <v>0</v>
      </c>
      <c r="G228" s="1078"/>
      <c r="H228" s="1078"/>
      <c r="I228" s="1079" t="b">
        <f>IF('Innend. Leicht, LL-Steine'!$B12&gt;0,'Innend. Leicht, LL-Steine'!I12)</f>
        <v>0</v>
      </c>
      <c r="J228" s="1080" t="b">
        <f>IF('Innend. Leicht, LL-Steine'!$B12&gt;0,'Innend. Leicht, LL-Steine'!U12)</f>
        <v>0</v>
      </c>
      <c r="K228" s="1077" t="b">
        <f>IF('Innend. Leicht, LL-Steine'!$B12&gt;0,'Innend. Leicht, LL-Steine'!V12)</f>
        <v>0</v>
      </c>
      <c r="L228" s="1074"/>
    </row>
    <row r="229" spans="1:12" ht="12.75" customHeight="1" x14ac:dyDescent="0.2">
      <c r="A229" s="1075" t="b">
        <f>IF('Innend. Leicht, LL-Steine'!$B13&gt;0,'Innend. Leicht, LL-Steine'!B13)</f>
        <v>0</v>
      </c>
      <c r="B229" s="1075" t="b">
        <f>IF('Innend. Leicht, LL-Steine'!$B13&gt;0,'Innend. Leicht, LL-Steine'!C13)</f>
        <v>0</v>
      </c>
      <c r="C229" s="1075" t="b">
        <f>IF('Innend. Leicht, LL-Steine'!$B13&gt;0,'Innend. Leicht, LL-Steine'!D13)</f>
        <v>0</v>
      </c>
      <c r="D229" s="1077" t="b">
        <f>IF('Innend. Leicht, LL-Steine'!$B13&gt;0,'Innend. Leicht, LL-Steine'!E13)</f>
        <v>0</v>
      </c>
      <c r="E229" s="1077" t="b">
        <f>IF('Innend. Leicht, LL-Steine'!$B13&gt;0,'Innend. Leicht, LL-Steine'!F13)</f>
        <v>0</v>
      </c>
      <c r="F229" s="1077" t="b">
        <f>IF('Innend. Leicht, LL-Steine'!$B13&gt;0,'Innend. Leicht, LL-Steine'!G13)</f>
        <v>0</v>
      </c>
      <c r="G229" s="1078"/>
      <c r="H229" s="1078"/>
      <c r="I229" s="1079" t="b">
        <f>IF('Innend. Leicht, LL-Steine'!$B13&gt;0,'Innend. Leicht, LL-Steine'!I13)</f>
        <v>0</v>
      </c>
      <c r="J229" s="1080" t="b">
        <f>IF('Innend. Leicht, LL-Steine'!$B13&gt;0,'Innend. Leicht, LL-Steine'!U13)</f>
        <v>0</v>
      </c>
      <c r="K229" s="1077" t="b">
        <f>IF('Innend. Leicht, LL-Steine'!$B13&gt;0,'Innend. Leicht, LL-Steine'!V13)</f>
        <v>0</v>
      </c>
      <c r="L229" s="1074"/>
    </row>
    <row r="230" spans="1:12" ht="12.75" customHeight="1" x14ac:dyDescent="0.2">
      <c r="A230" s="1075" t="b">
        <f>IF('Innend. Leicht, LL-Steine'!$B14&gt;0,'Innend. Leicht, LL-Steine'!B14)</f>
        <v>0</v>
      </c>
      <c r="B230" s="1075" t="b">
        <f>IF('Innend. Leicht, LL-Steine'!$B14&gt;0,'Innend. Leicht, LL-Steine'!C14)</f>
        <v>0</v>
      </c>
      <c r="C230" s="1075" t="b">
        <f>IF('Innend. Leicht, LL-Steine'!$B14&gt;0,'Innend. Leicht, LL-Steine'!D14)</f>
        <v>0</v>
      </c>
      <c r="D230" s="1077" t="b">
        <f>IF('Innend. Leicht, LL-Steine'!$B14&gt;0,'Innend. Leicht, LL-Steine'!E14)</f>
        <v>0</v>
      </c>
      <c r="E230" s="1077" t="b">
        <f>IF('Innend. Leicht, LL-Steine'!$B14&gt;0,'Innend. Leicht, LL-Steine'!F14)</f>
        <v>0</v>
      </c>
      <c r="F230" s="1077" t="b">
        <f>IF('Innend. Leicht, LL-Steine'!$B14&gt;0,'Innend. Leicht, LL-Steine'!G14)</f>
        <v>0</v>
      </c>
      <c r="G230" s="1078"/>
      <c r="H230" s="1078"/>
      <c r="I230" s="1079" t="b">
        <f>IF('Innend. Leicht, LL-Steine'!$B14&gt;0,'Innend. Leicht, LL-Steine'!I14)</f>
        <v>0</v>
      </c>
      <c r="J230" s="1080" t="b">
        <f>IF('Innend. Leicht, LL-Steine'!$B14&gt;0,'Innend. Leicht, LL-Steine'!U14)</f>
        <v>0</v>
      </c>
      <c r="K230" s="1077" t="b">
        <f>IF('Innend. Leicht, LL-Steine'!$B14&gt;0,'Innend. Leicht, LL-Steine'!V14)</f>
        <v>0</v>
      </c>
      <c r="L230" s="1074"/>
    </row>
    <row r="231" spans="1:12" ht="12.75" customHeight="1" x14ac:dyDescent="0.2">
      <c r="A231" s="1075" t="b">
        <f>IF('Innend. Leicht, LL-Steine'!$B15&gt;0,'Innend. Leicht, LL-Steine'!B15)</f>
        <v>0</v>
      </c>
      <c r="B231" s="1075" t="b">
        <f>IF('Innend. Leicht, LL-Steine'!$B15&gt;0,'Innend. Leicht, LL-Steine'!C15)</f>
        <v>0</v>
      </c>
      <c r="C231" s="1075" t="b">
        <f>IF('Innend. Leicht, LL-Steine'!$B15&gt;0,'Innend. Leicht, LL-Steine'!D15)</f>
        <v>0</v>
      </c>
      <c r="D231" s="1077" t="b">
        <f>IF('Innend. Leicht, LL-Steine'!$B15&gt;0,'Innend. Leicht, LL-Steine'!E15)</f>
        <v>0</v>
      </c>
      <c r="E231" s="1077" t="b">
        <f>IF('Innend. Leicht, LL-Steine'!$B15&gt;0,'Innend. Leicht, LL-Steine'!F15)</f>
        <v>0</v>
      </c>
      <c r="F231" s="1077" t="b">
        <f>IF('Innend. Leicht, LL-Steine'!$B15&gt;0,'Innend. Leicht, LL-Steine'!G15)</f>
        <v>0</v>
      </c>
      <c r="G231" s="1078"/>
      <c r="H231" s="1078"/>
      <c r="I231" s="1079" t="b">
        <f>IF('Innend. Leicht, LL-Steine'!$B15&gt;0,'Innend. Leicht, LL-Steine'!I15)</f>
        <v>0</v>
      </c>
      <c r="J231" s="1080" t="b">
        <f>IF('Innend. Leicht, LL-Steine'!$B15&gt;0,'Innend. Leicht, LL-Steine'!U15)</f>
        <v>0</v>
      </c>
      <c r="K231" s="1077" t="b">
        <f>IF('Innend. Leicht, LL-Steine'!$B15&gt;0,'Innend. Leicht, LL-Steine'!V15)</f>
        <v>0</v>
      </c>
      <c r="L231" s="1074"/>
    </row>
    <row r="232" spans="1:12" ht="12.75" customHeight="1" x14ac:dyDescent="0.2">
      <c r="A232" s="1075" t="b">
        <f>IF('Innend. Leicht, LL-Steine'!$B16&gt;0,'Innend. Leicht, LL-Steine'!B16)</f>
        <v>0</v>
      </c>
      <c r="B232" s="1075" t="b">
        <f>IF('Innend. Leicht, LL-Steine'!$B16&gt;0,'Innend. Leicht, LL-Steine'!C16)</f>
        <v>0</v>
      </c>
      <c r="C232" s="1075" t="b">
        <f>IF('Innend. Leicht, LL-Steine'!$B16&gt;0,'Innend. Leicht, LL-Steine'!D16)</f>
        <v>0</v>
      </c>
      <c r="D232" s="1077" t="b">
        <f>IF('Innend. Leicht, LL-Steine'!$B16&gt;0,'Innend. Leicht, LL-Steine'!E16)</f>
        <v>0</v>
      </c>
      <c r="E232" s="1077" t="b">
        <f>IF('Innend. Leicht, LL-Steine'!$B16&gt;0,'Innend. Leicht, LL-Steine'!F16)</f>
        <v>0</v>
      </c>
      <c r="F232" s="1077" t="b">
        <f>IF('Innend. Leicht, LL-Steine'!$B16&gt;0,'Innend. Leicht, LL-Steine'!G16)</f>
        <v>0</v>
      </c>
      <c r="G232" s="1078"/>
      <c r="H232" s="1078"/>
      <c r="I232" s="1079" t="b">
        <f>IF('Innend. Leicht, LL-Steine'!$B16&gt;0,'Innend. Leicht, LL-Steine'!I16)</f>
        <v>0</v>
      </c>
      <c r="J232" s="1080" t="b">
        <f>IF('Innend. Leicht, LL-Steine'!$B16&gt;0,'Innend. Leicht, LL-Steine'!U16)</f>
        <v>0</v>
      </c>
      <c r="K232" s="1077" t="b">
        <f>IF('Innend. Leicht, LL-Steine'!$B16&gt;0,'Innend. Leicht, LL-Steine'!V16)</f>
        <v>0</v>
      </c>
      <c r="L232" s="1074"/>
    </row>
    <row r="233" spans="1:12" ht="12.75" customHeight="1" x14ac:dyDescent="0.2">
      <c r="A233" s="1075" t="b">
        <f>IF('Innend. Leicht, LL-Steine'!$B17&gt;0,'Innend. Leicht, LL-Steine'!B17)</f>
        <v>0</v>
      </c>
      <c r="B233" s="1075" t="b">
        <f>IF('Innend. Leicht, LL-Steine'!$B17&gt;0,'Innend. Leicht, LL-Steine'!C17)</f>
        <v>0</v>
      </c>
      <c r="C233" s="1075" t="b">
        <f>IF('Innend. Leicht, LL-Steine'!$B17&gt;0,'Innend. Leicht, LL-Steine'!D17)</f>
        <v>0</v>
      </c>
      <c r="D233" s="1077" t="b">
        <f>IF('Innend. Leicht, LL-Steine'!$B17&gt;0,'Innend. Leicht, LL-Steine'!E17)</f>
        <v>0</v>
      </c>
      <c r="E233" s="1077" t="b">
        <f>IF('Innend. Leicht, LL-Steine'!$B17&gt;0,'Innend. Leicht, LL-Steine'!F17)</f>
        <v>0</v>
      </c>
      <c r="F233" s="1077" t="b">
        <f>IF('Innend. Leicht, LL-Steine'!$B17&gt;0,'Innend. Leicht, LL-Steine'!G17)</f>
        <v>0</v>
      </c>
      <c r="G233" s="1078"/>
      <c r="H233" s="1078"/>
      <c r="I233" s="1079" t="b">
        <f>IF('Innend. Leicht, LL-Steine'!$B17&gt;0,'Innend. Leicht, LL-Steine'!I17)</f>
        <v>0</v>
      </c>
      <c r="J233" s="1080" t="b">
        <f>IF('Innend. Leicht, LL-Steine'!$B17&gt;0,'Innend. Leicht, LL-Steine'!U17)</f>
        <v>0</v>
      </c>
      <c r="K233" s="1077" t="b">
        <f>IF('Innend. Leicht, LL-Steine'!$B17&gt;0,'Innend. Leicht, LL-Steine'!V17)</f>
        <v>0</v>
      </c>
      <c r="L233" s="1074"/>
    </row>
    <row r="234" spans="1:12" ht="12.75" customHeight="1" x14ac:dyDescent="0.2">
      <c r="A234" s="1075" t="b">
        <f>IF('Innend. Leicht, LL-Steine'!$B18&gt;0,'Innend. Leicht, LL-Steine'!B18)</f>
        <v>0</v>
      </c>
      <c r="B234" s="1075" t="b">
        <f>IF('Innend. Leicht, LL-Steine'!$B18&gt;0,'Innend. Leicht, LL-Steine'!C18)</f>
        <v>0</v>
      </c>
      <c r="C234" s="1075" t="b">
        <f>IF('Innend. Leicht, LL-Steine'!$B18&gt;0,'Innend. Leicht, LL-Steine'!D18)</f>
        <v>0</v>
      </c>
      <c r="D234" s="1077" t="b">
        <f>IF('Innend. Leicht, LL-Steine'!$B18&gt;0,'Innend. Leicht, LL-Steine'!E18)</f>
        <v>0</v>
      </c>
      <c r="E234" s="1077" t="b">
        <f>IF('Innend. Leicht, LL-Steine'!$B18&gt;0,'Innend. Leicht, LL-Steine'!F18)</f>
        <v>0</v>
      </c>
      <c r="F234" s="1077" t="b">
        <f>IF('Innend. Leicht, LL-Steine'!$B18&gt;0,'Innend. Leicht, LL-Steine'!G18)</f>
        <v>0</v>
      </c>
      <c r="G234" s="1078"/>
      <c r="H234" s="1078"/>
      <c r="I234" s="1079" t="b">
        <f>IF('Innend. Leicht, LL-Steine'!$B18&gt;0,'Innend. Leicht, LL-Steine'!I18)</f>
        <v>0</v>
      </c>
      <c r="J234" s="1080" t="b">
        <f>IF('Innend. Leicht, LL-Steine'!$B18&gt;0,'Innend. Leicht, LL-Steine'!U18)</f>
        <v>0</v>
      </c>
      <c r="K234" s="1077" t="b">
        <f>IF('Innend. Leicht, LL-Steine'!$B18&gt;0,'Innend. Leicht, LL-Steine'!V18)</f>
        <v>0</v>
      </c>
      <c r="L234" s="1074"/>
    </row>
    <row r="235" spans="1:12" ht="12.75" customHeight="1" x14ac:dyDescent="0.2">
      <c r="A235" s="1075" t="b">
        <f>IF('Innend. Leicht, LL-Steine'!$B19&gt;0,'Innend. Leicht, LL-Steine'!B19)</f>
        <v>0</v>
      </c>
      <c r="B235" s="1075" t="b">
        <f>IF('Innend. Leicht, LL-Steine'!$B19&gt;0,'Innend. Leicht, LL-Steine'!C19)</f>
        <v>0</v>
      </c>
      <c r="C235" s="1075" t="b">
        <f>IF('Innend. Leicht, LL-Steine'!$B19&gt;0,'Innend. Leicht, LL-Steine'!D19)</f>
        <v>0</v>
      </c>
      <c r="D235" s="1077" t="b">
        <f>IF('Innend. Leicht, LL-Steine'!$B19&gt;0,'Innend. Leicht, LL-Steine'!E19)</f>
        <v>0</v>
      </c>
      <c r="E235" s="1077" t="b">
        <f>IF('Innend. Leicht, LL-Steine'!$B19&gt;0,'Innend. Leicht, LL-Steine'!F19)</f>
        <v>0</v>
      </c>
      <c r="F235" s="1077" t="b">
        <f>IF('Innend. Leicht, LL-Steine'!$B19&gt;0,'Innend. Leicht, LL-Steine'!G19)</f>
        <v>0</v>
      </c>
      <c r="G235" s="1078"/>
      <c r="H235" s="1078"/>
      <c r="I235" s="1079" t="b">
        <f>IF('Innend. Leicht, LL-Steine'!$B19&gt;0,'Innend. Leicht, LL-Steine'!I19)</f>
        <v>0</v>
      </c>
      <c r="J235" s="1080" t="b">
        <f>IF('Innend. Leicht, LL-Steine'!$B19&gt;0,'Innend. Leicht, LL-Steine'!U19)</f>
        <v>0</v>
      </c>
      <c r="K235" s="1077" t="b">
        <f>IF('Innend. Leicht, LL-Steine'!$B19&gt;0,'Innend. Leicht, LL-Steine'!V19)</f>
        <v>0</v>
      </c>
      <c r="L235" s="1074"/>
    </row>
    <row r="236" spans="1:12" ht="12.75" customHeight="1" x14ac:dyDescent="0.2">
      <c r="A236" s="1075" t="b">
        <f>IF('Innend. Leicht, LL-Steine'!$B20&gt;0,'Innend. Leicht, LL-Steine'!B20)</f>
        <v>0</v>
      </c>
      <c r="B236" s="1075" t="b">
        <f>IF('Innend. Leicht, LL-Steine'!$B20&gt;0,'Innend. Leicht, LL-Steine'!C20)</f>
        <v>0</v>
      </c>
      <c r="C236" s="1075" t="b">
        <f>IF('Innend. Leicht, LL-Steine'!$B20&gt;0,'Innend. Leicht, LL-Steine'!D20)</f>
        <v>0</v>
      </c>
      <c r="D236" s="1077" t="b">
        <f>IF('Innend. Leicht, LL-Steine'!$B20&gt;0,'Innend. Leicht, LL-Steine'!E20)</f>
        <v>0</v>
      </c>
      <c r="E236" s="1077" t="b">
        <f>IF('Innend. Leicht, LL-Steine'!$B20&gt;0,'Innend. Leicht, LL-Steine'!F20)</f>
        <v>0</v>
      </c>
      <c r="F236" s="1077" t="b">
        <f>IF('Innend. Leicht, LL-Steine'!$B20&gt;0,'Innend. Leicht, LL-Steine'!G20)</f>
        <v>0</v>
      </c>
      <c r="G236" s="1078"/>
      <c r="H236" s="1078"/>
      <c r="I236" s="1079" t="b">
        <f>IF('Innend. Leicht, LL-Steine'!$B20&gt;0,'Innend. Leicht, LL-Steine'!I20)</f>
        <v>0</v>
      </c>
      <c r="J236" s="1080" t="b">
        <f>IF('Innend. Leicht, LL-Steine'!$B20&gt;0,'Innend. Leicht, LL-Steine'!U20)</f>
        <v>0</v>
      </c>
      <c r="K236" s="1077" t="b">
        <f>IF('Innend. Leicht, LL-Steine'!$B20&gt;0,'Innend. Leicht, LL-Steine'!V20)</f>
        <v>0</v>
      </c>
      <c r="L236" s="1074"/>
    </row>
    <row r="237" spans="1:12" ht="12.75" customHeight="1" x14ac:dyDescent="0.2">
      <c r="A237" s="1075" t="b">
        <f>IF('Innend. Leicht, LL-Steine'!$B21&gt;0,'Innend. Leicht, LL-Steine'!B21)</f>
        <v>0</v>
      </c>
      <c r="B237" s="1075" t="b">
        <f>IF('Innend. Leicht, LL-Steine'!$B21&gt;0,'Innend. Leicht, LL-Steine'!C21)</f>
        <v>0</v>
      </c>
      <c r="C237" s="1075" t="b">
        <f>IF('Innend. Leicht, LL-Steine'!$B21&gt;0,'Innend. Leicht, LL-Steine'!D21)</f>
        <v>0</v>
      </c>
      <c r="D237" s="1077" t="b">
        <f>IF('Innend. Leicht, LL-Steine'!$B21&gt;0,'Innend. Leicht, LL-Steine'!E21)</f>
        <v>0</v>
      </c>
      <c r="E237" s="1077" t="b">
        <f>IF('Innend. Leicht, LL-Steine'!$B21&gt;0,'Innend. Leicht, LL-Steine'!F21)</f>
        <v>0</v>
      </c>
      <c r="F237" s="1077" t="b">
        <f>IF('Innend. Leicht, LL-Steine'!$B21&gt;0,'Innend. Leicht, LL-Steine'!G21)</f>
        <v>0</v>
      </c>
      <c r="G237" s="1078"/>
      <c r="H237" s="1078"/>
      <c r="I237" s="1079" t="b">
        <f>IF('Innend. Leicht, LL-Steine'!$B21&gt;0,'Innend. Leicht, LL-Steine'!I21)</f>
        <v>0</v>
      </c>
      <c r="J237" s="1080" t="b">
        <f>IF('Innend. Leicht, LL-Steine'!$B21&gt;0,'Innend. Leicht, LL-Steine'!U21)</f>
        <v>0</v>
      </c>
      <c r="K237" s="1077" t="b">
        <f>IF('Innend. Leicht, LL-Steine'!$B21&gt;0,'Innend. Leicht, LL-Steine'!V21)</f>
        <v>0</v>
      </c>
      <c r="L237" s="1074"/>
    </row>
    <row r="238" spans="1:12" ht="12.75" customHeight="1" x14ac:dyDescent="0.2">
      <c r="A238" s="1075" t="b">
        <f>IF(Mauerwerk!$B8&gt;0,Mauerwerk!B8)</f>
        <v>0</v>
      </c>
      <c r="B238" s="1075" t="b">
        <f>IF(Mauerwerk!$B8&gt;0,Mauerwerk!C8)</f>
        <v>0</v>
      </c>
      <c r="C238" s="1075" t="b">
        <f>IF(Mauerwerk!$B8&gt;0,Mauerwerk!D8)</f>
        <v>0</v>
      </c>
      <c r="D238" s="1077" t="b">
        <f>IF(Mauerwerk!$B8&gt;0,Mauerwerk!E8)</f>
        <v>0</v>
      </c>
      <c r="E238" s="1077" t="b">
        <f>IF(Mauerwerk!$B8&gt;0,Mauerwerk!F8)</f>
        <v>0</v>
      </c>
      <c r="F238" s="1077" t="b">
        <f>IF(Mauerwerk!$B8&gt;0,Mauerwerk!G8)</f>
        <v>0</v>
      </c>
      <c r="G238" s="1078"/>
      <c r="H238" s="1078"/>
      <c r="I238" s="1079" t="b">
        <f>IF(Mauerwerk!$B8&gt;0,Mauerwerk!I8)</f>
        <v>0</v>
      </c>
      <c r="J238" s="1080" t="b">
        <f>IF(Mauerwerk!$B8&gt;0,Mauerwerk!U8)</f>
        <v>0</v>
      </c>
      <c r="K238" s="1077" t="b">
        <f>IF(Mauerwerk!$B8&gt;0,Mauerwerk!V8)</f>
        <v>0</v>
      </c>
      <c r="L238" s="1074"/>
    </row>
    <row r="239" spans="1:12" ht="12.75" customHeight="1" x14ac:dyDescent="0.2">
      <c r="A239" s="1075" t="b">
        <f>IF(Mauerwerk!$B9&gt;0,Mauerwerk!B9)</f>
        <v>0</v>
      </c>
      <c r="B239" s="1075" t="b">
        <f>IF(Mauerwerk!$B9&gt;0,Mauerwerk!C9)</f>
        <v>0</v>
      </c>
      <c r="C239" s="1075" t="b">
        <f>IF(Mauerwerk!$B9&gt;0,Mauerwerk!D9)</f>
        <v>0</v>
      </c>
      <c r="D239" s="1077" t="b">
        <f>IF(Mauerwerk!$B9&gt;0,Mauerwerk!E9)</f>
        <v>0</v>
      </c>
      <c r="E239" s="1077" t="b">
        <f>IF(Mauerwerk!$B9&gt;0,Mauerwerk!F9)</f>
        <v>0</v>
      </c>
      <c r="F239" s="1077" t="b">
        <f>IF(Mauerwerk!$B9&gt;0,Mauerwerk!G9)</f>
        <v>0</v>
      </c>
      <c r="G239" s="1078"/>
      <c r="H239" s="1078"/>
      <c r="I239" s="1079" t="b">
        <f>IF(Mauerwerk!$B9&gt;0,Mauerwerk!I9)</f>
        <v>0</v>
      </c>
      <c r="J239" s="1080" t="b">
        <f>IF(Mauerwerk!$B9&gt;0,Mauerwerk!U9)</f>
        <v>0</v>
      </c>
      <c r="K239" s="1077" t="b">
        <f>IF(Mauerwerk!$B9&gt;0,Mauerwerk!V9)</f>
        <v>0</v>
      </c>
      <c r="L239" s="1074"/>
    </row>
    <row r="240" spans="1:12" ht="12.75" customHeight="1" x14ac:dyDescent="0.2">
      <c r="A240" s="1075" t="b">
        <f>IF(Mauerwerk!$B10&gt;0,Mauerwerk!B10)</f>
        <v>0</v>
      </c>
      <c r="B240" s="1075" t="b">
        <f>IF(Mauerwerk!$B10&gt;0,Mauerwerk!C10)</f>
        <v>0</v>
      </c>
      <c r="C240" s="1075" t="b">
        <f>IF(Mauerwerk!$B10&gt;0,Mauerwerk!D10)</f>
        <v>0</v>
      </c>
      <c r="D240" s="1077" t="b">
        <f>IF(Mauerwerk!$B10&gt;0,Mauerwerk!E10)</f>
        <v>0</v>
      </c>
      <c r="E240" s="1077" t="b">
        <f>IF(Mauerwerk!$B10&gt;0,Mauerwerk!F10)</f>
        <v>0</v>
      </c>
      <c r="F240" s="1077" t="b">
        <f>IF(Mauerwerk!$B10&gt;0,Mauerwerk!G10)</f>
        <v>0</v>
      </c>
      <c r="G240" s="1078"/>
      <c r="H240" s="1078"/>
      <c r="I240" s="1079" t="b">
        <f>IF(Mauerwerk!$B10&gt;0,Mauerwerk!I10)</f>
        <v>0</v>
      </c>
      <c r="J240" s="1080" t="b">
        <f>IF(Mauerwerk!$B10&gt;0,Mauerwerk!U10)</f>
        <v>0</v>
      </c>
      <c r="K240" s="1077" t="b">
        <f>IF(Mauerwerk!$B10&gt;0,Mauerwerk!V10)</f>
        <v>0</v>
      </c>
      <c r="L240" s="1074"/>
    </row>
    <row r="241" spans="1:12" ht="12.75" customHeight="1" x14ac:dyDescent="0.2">
      <c r="A241" s="1075" t="b">
        <f>IF(Mauerwerk!$B11&gt;0,Mauerwerk!B11)</f>
        <v>0</v>
      </c>
      <c r="B241" s="1075" t="b">
        <f>IF(Mauerwerk!$B11&gt;0,Mauerwerk!C11)</f>
        <v>0</v>
      </c>
      <c r="C241" s="1075" t="b">
        <f>IF(Mauerwerk!$B11&gt;0,Mauerwerk!D11)</f>
        <v>0</v>
      </c>
      <c r="D241" s="1077" t="b">
        <f>IF(Mauerwerk!$B11&gt;0,Mauerwerk!E11)</f>
        <v>0</v>
      </c>
      <c r="E241" s="1077" t="b">
        <f>IF(Mauerwerk!$B11&gt;0,Mauerwerk!F11)</f>
        <v>0</v>
      </c>
      <c r="F241" s="1077" t="b">
        <f>IF(Mauerwerk!$B11&gt;0,Mauerwerk!G11)</f>
        <v>0</v>
      </c>
      <c r="G241" s="1078"/>
      <c r="H241" s="1078"/>
      <c r="I241" s="1079" t="b">
        <f>IF(Mauerwerk!$B11&gt;0,Mauerwerk!I11)</f>
        <v>0</v>
      </c>
      <c r="J241" s="1080" t="b">
        <f>IF(Mauerwerk!$B11&gt;0,Mauerwerk!U11)</f>
        <v>0</v>
      </c>
      <c r="K241" s="1077" t="b">
        <f>IF(Mauerwerk!$B11&gt;0,Mauerwerk!V11)</f>
        <v>0</v>
      </c>
      <c r="L241" s="1074"/>
    </row>
    <row r="242" spans="1:12" ht="12.75" customHeight="1" x14ac:dyDescent="0.2">
      <c r="A242" s="1075" t="b">
        <f>IF(Mauerwerk!$B12&gt;0,Mauerwerk!B12)</f>
        <v>0</v>
      </c>
      <c r="B242" s="1075" t="b">
        <f>IF(Mauerwerk!$B12&gt;0,Mauerwerk!C12)</f>
        <v>0</v>
      </c>
      <c r="C242" s="1075" t="b">
        <f>IF(Mauerwerk!$B12&gt;0,Mauerwerk!D12)</f>
        <v>0</v>
      </c>
      <c r="D242" s="1077" t="b">
        <f>IF(Mauerwerk!$B12&gt;0,Mauerwerk!E12)</f>
        <v>0</v>
      </c>
      <c r="E242" s="1077" t="b">
        <f>IF(Mauerwerk!$B12&gt;0,Mauerwerk!F12)</f>
        <v>0</v>
      </c>
      <c r="F242" s="1077" t="b">
        <f>IF(Mauerwerk!$B12&gt;0,Mauerwerk!G12)</f>
        <v>0</v>
      </c>
      <c r="G242" s="1078"/>
      <c r="H242" s="1078"/>
      <c r="I242" s="1079" t="b">
        <f>IF(Mauerwerk!$B12&gt;0,Mauerwerk!I12)</f>
        <v>0</v>
      </c>
      <c r="J242" s="1080" t="b">
        <f>IF(Mauerwerk!$B12&gt;0,Mauerwerk!U12)</f>
        <v>0</v>
      </c>
      <c r="K242" s="1077" t="b">
        <f>IF(Mauerwerk!$B12&gt;0,Mauerwerk!V12)</f>
        <v>0</v>
      </c>
      <c r="L242" s="1074"/>
    </row>
    <row r="243" spans="1:12" ht="12.75" customHeight="1" x14ac:dyDescent="0.2">
      <c r="A243" s="1075" t="b">
        <f>IF(Mauerwerk!$B13&gt;0,Mauerwerk!B13)</f>
        <v>0</v>
      </c>
      <c r="B243" s="1075" t="b">
        <f>IF(Mauerwerk!$B13&gt;0,Mauerwerk!C13)</f>
        <v>0</v>
      </c>
      <c r="C243" s="1075" t="b">
        <f>IF(Mauerwerk!$B13&gt;0,Mauerwerk!D13)</f>
        <v>0</v>
      </c>
      <c r="D243" s="1077" t="b">
        <f>IF(Mauerwerk!$B13&gt;0,Mauerwerk!E13)</f>
        <v>0</v>
      </c>
      <c r="E243" s="1077" t="b">
        <f>IF(Mauerwerk!$B13&gt;0,Mauerwerk!F13)</f>
        <v>0</v>
      </c>
      <c r="F243" s="1077" t="b">
        <f>IF(Mauerwerk!$B13&gt;0,Mauerwerk!G13)</f>
        <v>0</v>
      </c>
      <c r="G243" s="1078"/>
      <c r="H243" s="1078"/>
      <c r="I243" s="1079" t="b">
        <f>IF(Mauerwerk!$B13&gt;0,Mauerwerk!I13)</f>
        <v>0</v>
      </c>
      <c r="J243" s="1080" t="b">
        <f>IF(Mauerwerk!$B13&gt;0,Mauerwerk!U13)</f>
        <v>0</v>
      </c>
      <c r="K243" s="1077" t="b">
        <f>IF(Mauerwerk!$B13&gt;0,Mauerwerk!V13)</f>
        <v>0</v>
      </c>
      <c r="L243" s="1074"/>
    </row>
    <row r="244" spans="1:12" ht="12.75" customHeight="1" x14ac:dyDescent="0.2">
      <c r="A244" s="1075" t="b">
        <f>IF(Mauerwerk!$B14&gt;0,Mauerwerk!B14)</f>
        <v>0</v>
      </c>
      <c r="B244" s="1075" t="b">
        <f>IF(Mauerwerk!$B14&gt;0,Mauerwerk!C14)</f>
        <v>0</v>
      </c>
      <c r="C244" s="1075" t="b">
        <f>IF(Mauerwerk!$B14&gt;0,Mauerwerk!D14)</f>
        <v>0</v>
      </c>
      <c r="D244" s="1077" t="b">
        <f>IF(Mauerwerk!$B14&gt;0,Mauerwerk!E14)</f>
        <v>0</v>
      </c>
      <c r="E244" s="1077" t="b">
        <f>IF(Mauerwerk!$B14&gt;0,Mauerwerk!F14)</f>
        <v>0</v>
      </c>
      <c r="F244" s="1077" t="b">
        <f>IF(Mauerwerk!$B14&gt;0,Mauerwerk!G14)</f>
        <v>0</v>
      </c>
      <c r="G244" s="1078"/>
      <c r="H244" s="1078"/>
      <c r="I244" s="1079" t="b">
        <f>IF(Mauerwerk!$B14&gt;0,Mauerwerk!I14)</f>
        <v>0</v>
      </c>
      <c r="J244" s="1080" t="b">
        <f>IF(Mauerwerk!$B14&gt;0,Mauerwerk!U14)</f>
        <v>0</v>
      </c>
      <c r="K244" s="1077" t="b">
        <f>IF(Mauerwerk!$B14&gt;0,Mauerwerk!V14)</f>
        <v>0</v>
      </c>
      <c r="L244" s="1074"/>
    </row>
    <row r="245" spans="1:12" ht="12.75" customHeight="1" x14ac:dyDescent="0.2">
      <c r="A245" s="1075" t="b">
        <f>IF(Mauerwerk!$B15&gt;0,Mauerwerk!B15)</f>
        <v>0</v>
      </c>
      <c r="B245" s="1075" t="b">
        <f>IF(Mauerwerk!$B15&gt;0,Mauerwerk!C15)</f>
        <v>0</v>
      </c>
      <c r="C245" s="1075" t="b">
        <f>IF(Mauerwerk!$B15&gt;0,Mauerwerk!D15)</f>
        <v>0</v>
      </c>
      <c r="D245" s="1077" t="b">
        <f>IF(Mauerwerk!$B15&gt;0,Mauerwerk!E15)</f>
        <v>0</v>
      </c>
      <c r="E245" s="1077" t="b">
        <f>IF(Mauerwerk!$B15&gt;0,Mauerwerk!F15)</f>
        <v>0</v>
      </c>
      <c r="F245" s="1077" t="b">
        <f>IF(Mauerwerk!$B15&gt;0,Mauerwerk!G15)</f>
        <v>0</v>
      </c>
      <c r="G245" s="1078"/>
      <c r="H245" s="1078"/>
      <c r="I245" s="1079" t="b">
        <f>IF(Mauerwerk!$B15&gt;0,Mauerwerk!I15)</f>
        <v>0</v>
      </c>
      <c r="J245" s="1080" t="b">
        <f>IF(Mauerwerk!$B15&gt;0,Mauerwerk!U15)</f>
        <v>0</v>
      </c>
      <c r="K245" s="1077" t="b">
        <f>IF(Mauerwerk!$B15&gt;0,Mauerwerk!V15)</f>
        <v>0</v>
      </c>
      <c r="L245" s="1074"/>
    </row>
    <row r="246" spans="1:12" ht="12.75" customHeight="1" x14ac:dyDescent="0.2">
      <c r="A246" s="1075" t="b">
        <f>IF(Mauerwerk!$B16&gt;0,Mauerwerk!B16)</f>
        <v>0</v>
      </c>
      <c r="B246" s="1075" t="b">
        <f>IF(Mauerwerk!$B16&gt;0,Mauerwerk!C16)</f>
        <v>0</v>
      </c>
      <c r="C246" s="1075" t="b">
        <f>IF(Mauerwerk!$B16&gt;0,Mauerwerk!D16)</f>
        <v>0</v>
      </c>
      <c r="D246" s="1077" t="b">
        <f>IF(Mauerwerk!$B16&gt;0,Mauerwerk!E16)</f>
        <v>0</v>
      </c>
      <c r="E246" s="1077" t="b">
        <f>IF(Mauerwerk!$B16&gt;0,Mauerwerk!F16)</f>
        <v>0</v>
      </c>
      <c r="F246" s="1077" t="b">
        <f>IF(Mauerwerk!$B16&gt;0,Mauerwerk!G16)</f>
        <v>0</v>
      </c>
      <c r="G246" s="1078"/>
      <c r="H246" s="1078"/>
      <c r="I246" s="1079" t="b">
        <f>IF(Mauerwerk!$B16&gt;0,Mauerwerk!I16)</f>
        <v>0</v>
      </c>
      <c r="J246" s="1080" t="b">
        <f>IF(Mauerwerk!$B16&gt;0,Mauerwerk!U16)</f>
        <v>0</v>
      </c>
      <c r="K246" s="1077" t="b">
        <f>IF(Mauerwerk!$B16&gt;0,Mauerwerk!V16)</f>
        <v>0</v>
      </c>
      <c r="L246" s="1074"/>
    </row>
    <row r="247" spans="1:12" ht="12.75" customHeight="1" x14ac:dyDescent="0.2">
      <c r="A247" s="1075" t="b">
        <f>IF(Mauerwerk!$B17&gt;0,Mauerwerk!B17)</f>
        <v>0</v>
      </c>
      <c r="B247" s="1075" t="b">
        <f>IF(Mauerwerk!$B17&gt;0,Mauerwerk!C17)</f>
        <v>0</v>
      </c>
      <c r="C247" s="1075" t="b">
        <f>IF(Mauerwerk!$B17&gt;0,Mauerwerk!D17)</f>
        <v>0</v>
      </c>
      <c r="D247" s="1077" t="b">
        <f>IF(Mauerwerk!$B17&gt;0,Mauerwerk!E17)</f>
        <v>0</v>
      </c>
      <c r="E247" s="1077" t="b">
        <f>IF(Mauerwerk!$B17&gt;0,Mauerwerk!F17)</f>
        <v>0</v>
      </c>
      <c r="F247" s="1077" t="b">
        <f>IF(Mauerwerk!$B17&gt;0,Mauerwerk!G17)</f>
        <v>0</v>
      </c>
      <c r="G247" s="1078"/>
      <c r="H247" s="1078"/>
      <c r="I247" s="1079" t="b">
        <f>IF(Mauerwerk!$B17&gt;0,Mauerwerk!I17)</f>
        <v>0</v>
      </c>
      <c r="J247" s="1080" t="b">
        <f>IF(Mauerwerk!$B17&gt;0,Mauerwerk!U17)</f>
        <v>0</v>
      </c>
      <c r="K247" s="1077" t="b">
        <f>IF(Mauerwerk!$B17&gt;0,Mauerwerk!V17)</f>
        <v>0</v>
      </c>
      <c r="L247" s="1074"/>
    </row>
    <row r="248" spans="1:12" ht="12.75" customHeight="1" x14ac:dyDescent="0.2">
      <c r="A248" s="1075" t="b">
        <f>IF(Mauerwerk!$B18&gt;0,Mauerwerk!B18)</f>
        <v>0</v>
      </c>
      <c r="B248" s="1075" t="b">
        <f>IF(Mauerwerk!$B18&gt;0,Mauerwerk!C18)</f>
        <v>0</v>
      </c>
      <c r="C248" s="1075" t="b">
        <f>IF(Mauerwerk!$B18&gt;0,Mauerwerk!D18)</f>
        <v>0</v>
      </c>
      <c r="D248" s="1077" t="b">
        <f>IF(Mauerwerk!$B18&gt;0,Mauerwerk!E18)</f>
        <v>0</v>
      </c>
      <c r="E248" s="1077" t="b">
        <f>IF(Mauerwerk!$B18&gt;0,Mauerwerk!F18)</f>
        <v>0</v>
      </c>
      <c r="F248" s="1077" t="b">
        <f>IF(Mauerwerk!$B18&gt;0,Mauerwerk!G18)</f>
        <v>0</v>
      </c>
      <c r="G248" s="1078"/>
      <c r="H248" s="1078"/>
      <c r="I248" s="1079" t="b">
        <f>IF(Mauerwerk!$B18&gt;0,Mauerwerk!I18)</f>
        <v>0</v>
      </c>
      <c r="J248" s="1080" t="b">
        <f>IF(Mauerwerk!$B18&gt;0,Mauerwerk!U18)</f>
        <v>0</v>
      </c>
      <c r="K248" s="1077" t="b">
        <f>IF(Mauerwerk!$B18&gt;0,Mauerwerk!V18)</f>
        <v>0</v>
      </c>
      <c r="L248" s="1074"/>
    </row>
    <row r="249" spans="1:12" ht="12.75" customHeight="1" x14ac:dyDescent="0.2">
      <c r="A249" s="1075" t="b">
        <f>IF(Mauerwerk!$B19&gt;0,Mauerwerk!B19)</f>
        <v>0</v>
      </c>
      <c r="B249" s="1075" t="b">
        <f>IF(Mauerwerk!$B19&gt;0,Mauerwerk!C19)</f>
        <v>0</v>
      </c>
      <c r="C249" s="1075" t="b">
        <f>IF(Mauerwerk!$B19&gt;0,Mauerwerk!D19)</f>
        <v>0</v>
      </c>
      <c r="D249" s="1077" t="b">
        <f>IF(Mauerwerk!$B19&gt;0,Mauerwerk!E19)</f>
        <v>0</v>
      </c>
      <c r="E249" s="1077" t="b">
        <f>IF(Mauerwerk!$B19&gt;0,Mauerwerk!F19)</f>
        <v>0</v>
      </c>
      <c r="F249" s="1077" t="b">
        <f>IF(Mauerwerk!$B19&gt;0,Mauerwerk!G19)</f>
        <v>0</v>
      </c>
      <c r="G249" s="1078"/>
      <c r="H249" s="1078"/>
      <c r="I249" s="1079" t="b">
        <f>IF(Mauerwerk!$B19&gt;0,Mauerwerk!I19)</f>
        <v>0</v>
      </c>
      <c r="J249" s="1080" t="b">
        <f>IF(Mauerwerk!$B19&gt;0,Mauerwerk!U19)</f>
        <v>0</v>
      </c>
      <c r="K249" s="1077" t="b">
        <f>IF(Mauerwerk!$B19&gt;0,Mauerwerk!V19)</f>
        <v>0</v>
      </c>
      <c r="L249" s="1074"/>
    </row>
    <row r="250" spans="1:12" ht="12.75" customHeight="1" x14ac:dyDescent="0.2">
      <c r="A250" s="1075" t="b">
        <f>IF(Mauerwerk!$B20&gt;0,Mauerwerk!B20)</f>
        <v>0</v>
      </c>
      <c r="B250" s="1075" t="b">
        <f>IF(Mauerwerk!$B20&gt;0,Mauerwerk!C20)</f>
        <v>0</v>
      </c>
      <c r="C250" s="1075" t="b">
        <f>IF(Mauerwerk!$B20&gt;0,Mauerwerk!D20)</f>
        <v>0</v>
      </c>
      <c r="D250" s="1077" t="b">
        <f>IF(Mauerwerk!$B20&gt;0,Mauerwerk!E20)</f>
        <v>0</v>
      </c>
      <c r="E250" s="1077" t="b">
        <f>IF(Mauerwerk!$B20&gt;0,Mauerwerk!F20)</f>
        <v>0</v>
      </c>
      <c r="F250" s="1077" t="b">
        <f>IF(Mauerwerk!$B20&gt;0,Mauerwerk!G20)</f>
        <v>0</v>
      </c>
      <c r="G250" s="1078"/>
      <c r="H250" s="1078"/>
      <c r="I250" s="1079" t="b">
        <f>IF(Mauerwerk!$B20&gt;0,Mauerwerk!I20)</f>
        <v>0</v>
      </c>
      <c r="J250" s="1080" t="b">
        <f>IF(Mauerwerk!$B20&gt;0,Mauerwerk!U20)</f>
        <v>0</v>
      </c>
      <c r="K250" s="1077" t="b">
        <f>IF(Mauerwerk!$B20&gt;0,Mauerwerk!V20)</f>
        <v>0</v>
      </c>
      <c r="L250" s="1074"/>
    </row>
    <row r="251" spans="1:12" ht="12.75" customHeight="1" x14ac:dyDescent="0.2">
      <c r="A251" s="1075" t="b">
        <f>IF(Mauerwerk!$B21&gt;0,Mauerwerk!B21)</f>
        <v>0</v>
      </c>
      <c r="B251" s="1075" t="b">
        <f>IF(Mauerwerk!$B21&gt;0,Mauerwerk!C21)</f>
        <v>0</v>
      </c>
      <c r="C251" s="1075" t="b">
        <f>IF(Mauerwerk!$B21&gt;0,Mauerwerk!D21)</f>
        <v>0</v>
      </c>
      <c r="D251" s="1077" t="b">
        <f>IF(Mauerwerk!$B21&gt;0,Mauerwerk!E21)</f>
        <v>0</v>
      </c>
      <c r="E251" s="1077" t="b">
        <f>IF(Mauerwerk!$B21&gt;0,Mauerwerk!F21)</f>
        <v>0</v>
      </c>
      <c r="F251" s="1077" t="b">
        <f>IF(Mauerwerk!$B21&gt;0,Mauerwerk!G21)</f>
        <v>0</v>
      </c>
      <c r="G251" s="1078"/>
      <c r="H251" s="1078"/>
      <c r="I251" s="1079" t="b">
        <f>IF(Mauerwerk!$B21&gt;0,Mauerwerk!I21)</f>
        <v>0</v>
      </c>
      <c r="J251" s="1080" t="b">
        <f>IF(Mauerwerk!$B21&gt;0,Mauerwerk!U21)</f>
        <v>0</v>
      </c>
      <c r="K251" s="1077" t="b">
        <f>IF(Mauerwerk!$B21&gt;0,Mauerwerk!V21)</f>
        <v>0</v>
      </c>
      <c r="L251" s="1074"/>
    </row>
    <row r="252" spans="1:12" ht="12.75" customHeight="1" x14ac:dyDescent="0.2">
      <c r="A252" s="1082" t="b">
        <f>IF(Mauerwerk!$B22&gt;0,Mauerwerk!B22)</f>
        <v>0</v>
      </c>
      <c r="B252" s="1082" t="b">
        <f>IF(Mauerwerk!$B22&gt;0,Mauerwerk!C22)</f>
        <v>0</v>
      </c>
      <c r="C252" s="1082" t="b">
        <f>IF(Mauerwerk!$B22&gt;0,Mauerwerk!D22)</f>
        <v>0</v>
      </c>
      <c r="D252" s="1084" t="b">
        <f>IF(Mauerwerk!$B22&gt;0,Mauerwerk!E22)</f>
        <v>0</v>
      </c>
      <c r="E252" s="1077" t="b">
        <f>IF(Mauerwerk!$B22&gt;0,Mauerwerk!F22)</f>
        <v>0</v>
      </c>
      <c r="F252" s="1084" t="b">
        <f>IF(Mauerwerk!$B22&gt;0,Mauerwerk!G22)</f>
        <v>0</v>
      </c>
      <c r="G252" s="1086"/>
      <c r="H252" s="1086"/>
      <c r="I252" s="1088" t="b">
        <f>IF(Mauerwerk!$B22&gt;0,Mauerwerk!I22)</f>
        <v>0</v>
      </c>
      <c r="J252" s="1090" t="b">
        <f>IF(Mauerwerk!$B22&gt;0,Mauerwerk!U22)</f>
        <v>0</v>
      </c>
      <c r="K252" s="1084" t="b">
        <f>IF(Mauerwerk!$B22&gt;0,Mauerwerk!V22)</f>
        <v>0</v>
      </c>
      <c r="L252" s="1081"/>
    </row>
  </sheetData>
  <sheetProtection algorithmName="SHA-512" hashValue="vikbhQgDFjqFk5pc+2xzlLwTbeNAb5oj9rXBB51n34zohDP0wBomaBHjEFx7KTsS6KpHxygX/KUzYi/L141iKA==" saltValue="yILSjn/rLSbk+aq9M+dvUQ==" spinCount="100000" sheet="1" insertRows="0" sort="0" autoFilter="0"/>
  <protectedRanges>
    <protectedRange sqref="A42:C42" name="Bereich1_1_1_1_1_1_1_1_3_1_1_3_2"/>
    <protectedRange sqref="D42" name="Bereich1_1_1_1_1_1_1_1_3_1_4_2"/>
    <protectedRange sqref="E42" name="Bereich1_1_1_1_1_1_1_1_3_1_5_2"/>
    <protectedRange sqref="F42" name="Bereich1_1_1_1_1_1_1_1_3_1_6_3"/>
    <protectedRange sqref="H42:I42" name="Bereich1_1_1_1_1_1_1_1_3_1_6"/>
    <protectedRange sqref="G42" name="Bereich1_1_1_1_1_1_1_1_3_1_6_1"/>
  </protectedRanges>
  <autoFilter ref="A42:K252" xr:uid="{A192A8EF-ACD9-4025-8956-9A9B141EAED4}">
    <sortState xmlns:xlrd2="http://schemas.microsoft.com/office/spreadsheetml/2017/richdata2" ref="A43:K252">
      <sortCondition ref="A42:A252"/>
    </sortState>
  </autoFilter>
  <mergeCells count="37">
    <mergeCell ref="B39:G39"/>
    <mergeCell ref="B33:G33"/>
    <mergeCell ref="B34:G34"/>
    <mergeCell ref="B35:G35"/>
    <mergeCell ref="B36:G36"/>
    <mergeCell ref="B37:G37"/>
    <mergeCell ref="B38:G38"/>
    <mergeCell ref="B32:G32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B2:G2"/>
    <mergeCell ref="B3:G3"/>
    <mergeCell ref="B4:G4"/>
    <mergeCell ref="B5:G5"/>
    <mergeCell ref="B6:G6"/>
  </mergeCells>
  <pageMargins left="0.7" right="0.7" top="0.78740157499999996" bottom="0.78740157499999996" header="0.3" footer="0.3"/>
  <pageSetup paperSize="9" scale="64" orientation="landscape" r:id="rId1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0AF4-DA9A-4199-AB78-9047216C0BD2}">
  <dimension ref="A1"/>
  <sheetViews>
    <sheetView workbookViewId="0">
      <selection sqref="A1:B30"/>
    </sheetView>
  </sheetViews>
  <sheetFormatPr baseColWidth="10" defaultRowHeight="12.75" x14ac:dyDescent="0.2"/>
  <cols>
    <col min="1" max="2" width="11.42578125" customWidth="1"/>
  </cols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7B82-D729-4FA0-9F7A-3C7AA62357B4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CBA9-A386-458C-8078-EAB37E87FC2E}">
  <sheetPr>
    <pageSetUpPr fitToPage="1"/>
  </sheetPr>
  <dimension ref="A1:J34"/>
  <sheetViews>
    <sheetView workbookViewId="0">
      <selection activeCell="F31" sqref="F31"/>
    </sheetView>
  </sheetViews>
  <sheetFormatPr baseColWidth="10" defaultRowHeight="12.75" x14ac:dyDescent="0.2"/>
  <cols>
    <col min="1" max="1" width="2.28515625" customWidth="1"/>
    <col min="2" max="2" width="12.140625" customWidth="1"/>
    <col min="3" max="10" width="15.7109375" customWidth="1"/>
  </cols>
  <sheetData>
    <row r="1" spans="1:10" ht="15.75" x14ac:dyDescent="0.25">
      <c r="A1" s="93"/>
      <c r="B1" s="92" t="s">
        <v>154</v>
      </c>
      <c r="C1" s="106"/>
      <c r="D1" s="107"/>
      <c r="E1" s="108"/>
      <c r="F1" s="110"/>
      <c r="G1" s="110"/>
      <c r="H1" s="110"/>
      <c r="I1" s="110"/>
      <c r="J1" s="110"/>
    </row>
    <row r="2" spans="1:10" ht="15.75" x14ac:dyDescent="0.25">
      <c r="A2" s="93"/>
      <c r="B2" s="105" t="s">
        <v>2</v>
      </c>
      <c r="C2" s="106"/>
      <c r="D2" s="107"/>
      <c r="E2" s="108"/>
      <c r="F2" s="110"/>
      <c r="G2" s="110"/>
      <c r="H2" s="110"/>
      <c r="I2" s="110"/>
      <c r="J2" s="110"/>
    </row>
    <row r="3" spans="1:10" ht="15.75" x14ac:dyDescent="0.2">
      <c r="B3" s="16"/>
      <c r="C3" s="16"/>
      <c r="D3" s="8"/>
      <c r="E3" s="2"/>
      <c r="F3" s="1"/>
      <c r="G3" s="1"/>
      <c r="H3" s="1"/>
      <c r="I3" s="1"/>
      <c r="J3" s="1"/>
    </row>
    <row r="4" spans="1:10" ht="23.25" x14ac:dyDescent="0.35">
      <c r="A4" s="6"/>
      <c r="B4" s="309" t="s">
        <v>178</v>
      </c>
      <c r="C4" s="16"/>
      <c r="D4" s="8"/>
      <c r="E4" s="2"/>
      <c r="F4" s="1"/>
      <c r="G4" s="22"/>
      <c r="H4" s="22"/>
      <c r="I4" s="1"/>
      <c r="J4" s="1"/>
    </row>
    <row r="5" spans="1:10" ht="15.75" x14ac:dyDescent="0.2">
      <c r="A5" s="6"/>
      <c r="B5" s="53" t="s">
        <v>4</v>
      </c>
      <c r="C5" s="54" t="s">
        <v>16</v>
      </c>
      <c r="D5" s="57" t="s">
        <v>20</v>
      </c>
      <c r="E5" s="53" t="s">
        <v>17</v>
      </c>
      <c r="F5" s="9" t="s">
        <v>18</v>
      </c>
      <c r="G5" s="9" t="s">
        <v>21</v>
      </c>
      <c r="H5" s="9" t="s">
        <v>17</v>
      </c>
      <c r="I5" s="9" t="s">
        <v>19</v>
      </c>
      <c r="J5" s="9" t="s">
        <v>22</v>
      </c>
    </row>
    <row r="6" spans="1:10" ht="15.75" x14ac:dyDescent="0.2">
      <c r="A6" s="6"/>
      <c r="B6" s="21"/>
      <c r="C6" s="55"/>
      <c r="D6" s="14"/>
      <c r="E6" s="15"/>
      <c r="F6" s="24"/>
      <c r="G6" s="58"/>
      <c r="H6" s="58"/>
      <c r="I6" s="60"/>
      <c r="J6" s="60"/>
    </row>
    <row r="7" spans="1:10" ht="15.75" x14ac:dyDescent="0.2">
      <c r="A7" s="281"/>
      <c r="B7" s="48"/>
      <c r="C7" s="61"/>
      <c r="D7" s="52"/>
      <c r="E7" s="61">
        <v>1</v>
      </c>
      <c r="F7" s="62">
        <f>E7*D7*C7</f>
        <v>0</v>
      </c>
      <c r="G7" s="61"/>
      <c r="H7" s="61">
        <v>1</v>
      </c>
      <c r="I7" s="63">
        <f>G7*F7*H7</f>
        <v>0</v>
      </c>
      <c r="J7" s="64"/>
    </row>
    <row r="8" spans="1:10" ht="15.75" x14ac:dyDescent="0.2">
      <c r="A8" s="279"/>
      <c r="B8" s="48"/>
      <c r="C8" s="65"/>
      <c r="D8" s="52"/>
      <c r="E8" s="61">
        <v>1</v>
      </c>
      <c r="F8" s="62">
        <f t="shared" ref="F8:F13" si="0">E8*D8*C8</f>
        <v>0</v>
      </c>
      <c r="G8" s="61"/>
      <c r="H8" s="61">
        <v>1</v>
      </c>
      <c r="I8" s="63">
        <f t="shared" ref="I8:I27" si="1">G8*F8*H8</f>
        <v>0</v>
      </c>
      <c r="J8" s="64"/>
    </row>
    <row r="9" spans="1:10" ht="15.75" x14ac:dyDescent="0.2">
      <c r="A9" s="279"/>
      <c r="B9" s="48"/>
      <c r="C9" s="61"/>
      <c r="D9" s="66"/>
      <c r="E9" s="61">
        <v>1</v>
      </c>
      <c r="F9" s="62">
        <f t="shared" si="0"/>
        <v>0</v>
      </c>
      <c r="G9" s="61"/>
      <c r="H9" s="61">
        <v>1</v>
      </c>
      <c r="I9" s="63">
        <f t="shared" si="1"/>
        <v>0</v>
      </c>
      <c r="J9" s="64"/>
    </row>
    <row r="10" spans="1:10" ht="15.75" x14ac:dyDescent="0.2">
      <c r="A10" s="280"/>
      <c r="B10" s="48"/>
      <c r="C10" s="61"/>
      <c r="D10" s="66"/>
      <c r="E10" s="61">
        <v>1</v>
      </c>
      <c r="F10" s="62">
        <f t="shared" si="0"/>
        <v>0</v>
      </c>
      <c r="G10" s="61"/>
      <c r="H10" s="61">
        <v>1</v>
      </c>
      <c r="I10" s="63">
        <f t="shared" si="1"/>
        <v>0</v>
      </c>
      <c r="J10" s="64"/>
    </row>
    <row r="11" spans="1:10" ht="15.75" x14ac:dyDescent="0.2">
      <c r="A11" s="282"/>
      <c r="B11" s="48"/>
      <c r="C11" s="61"/>
      <c r="D11" s="66"/>
      <c r="E11" s="61">
        <v>1</v>
      </c>
      <c r="F11" s="62">
        <f t="shared" si="0"/>
        <v>0</v>
      </c>
      <c r="G11" s="61"/>
      <c r="H11" s="61">
        <v>1</v>
      </c>
      <c r="I11" s="63">
        <f t="shared" si="1"/>
        <v>0</v>
      </c>
      <c r="J11" s="64"/>
    </row>
    <row r="12" spans="1:10" ht="15.75" x14ac:dyDescent="0.2">
      <c r="A12" s="283"/>
      <c r="B12" s="48"/>
      <c r="C12" s="61"/>
      <c r="D12" s="66"/>
      <c r="E12" s="61">
        <v>1</v>
      </c>
      <c r="F12" s="62">
        <f t="shared" si="0"/>
        <v>0</v>
      </c>
      <c r="G12" s="61"/>
      <c r="H12" s="61">
        <v>1</v>
      </c>
      <c r="I12" s="63">
        <f t="shared" si="1"/>
        <v>0</v>
      </c>
      <c r="J12" s="64"/>
    </row>
    <row r="13" spans="1:10" ht="15.75" x14ac:dyDescent="0.2">
      <c r="A13" s="284"/>
      <c r="B13" s="48"/>
      <c r="C13" s="61"/>
      <c r="D13" s="66"/>
      <c r="E13" s="61">
        <v>1</v>
      </c>
      <c r="F13" s="62">
        <f t="shared" si="0"/>
        <v>0</v>
      </c>
      <c r="G13" s="61"/>
      <c r="H13" s="61">
        <v>1</v>
      </c>
      <c r="I13" s="63">
        <f t="shared" si="1"/>
        <v>0</v>
      </c>
      <c r="J13" s="64"/>
    </row>
    <row r="14" spans="1:10" ht="15.75" x14ac:dyDescent="0.2">
      <c r="A14" s="279"/>
      <c r="B14" s="48"/>
      <c r="C14" s="61"/>
      <c r="D14" s="66"/>
      <c r="E14" s="61">
        <v>1</v>
      </c>
      <c r="F14" s="62">
        <f t="shared" ref="F14:F27" si="2">E14*D14*C14</f>
        <v>0</v>
      </c>
      <c r="G14" s="61"/>
      <c r="H14" s="61">
        <v>1</v>
      </c>
      <c r="I14" s="63">
        <f t="shared" si="1"/>
        <v>0</v>
      </c>
      <c r="J14" s="64"/>
    </row>
    <row r="15" spans="1:10" ht="15.75" x14ac:dyDescent="0.2">
      <c r="A15" s="283"/>
      <c r="B15" s="48"/>
      <c r="C15" s="61"/>
      <c r="D15" s="66"/>
      <c r="E15" s="61">
        <v>1</v>
      </c>
      <c r="F15" s="62">
        <f t="shared" si="2"/>
        <v>0</v>
      </c>
      <c r="G15" s="61"/>
      <c r="H15" s="61">
        <v>1</v>
      </c>
      <c r="I15" s="63">
        <f t="shared" si="1"/>
        <v>0</v>
      </c>
      <c r="J15" s="64"/>
    </row>
    <row r="16" spans="1:10" ht="15.75" x14ac:dyDescent="0.2">
      <c r="A16" s="283"/>
      <c r="B16" s="48"/>
      <c r="C16" s="61"/>
      <c r="D16" s="66"/>
      <c r="E16" s="61">
        <v>1</v>
      </c>
      <c r="F16" s="62">
        <f t="shared" si="2"/>
        <v>0</v>
      </c>
      <c r="G16" s="61"/>
      <c r="H16" s="61">
        <v>1</v>
      </c>
      <c r="I16" s="63">
        <f t="shared" si="1"/>
        <v>0</v>
      </c>
      <c r="J16" s="64"/>
    </row>
    <row r="17" spans="1:10" ht="15.75" x14ac:dyDescent="0.2">
      <c r="A17" s="6"/>
      <c r="B17" s="48"/>
      <c r="C17" s="65"/>
      <c r="D17" s="66"/>
      <c r="E17" s="61">
        <v>1</v>
      </c>
      <c r="F17" s="62">
        <f t="shared" si="2"/>
        <v>0</v>
      </c>
      <c r="G17" s="61"/>
      <c r="H17" s="61">
        <v>1</v>
      </c>
      <c r="I17" s="63">
        <f t="shared" si="1"/>
        <v>0</v>
      </c>
      <c r="J17" s="64"/>
    </row>
    <row r="18" spans="1:10" ht="15.75" x14ac:dyDescent="0.2">
      <c r="A18" s="6"/>
      <c r="B18" s="48"/>
      <c r="C18" s="65"/>
      <c r="D18" s="66"/>
      <c r="E18" s="61">
        <v>1</v>
      </c>
      <c r="F18" s="62">
        <f t="shared" si="2"/>
        <v>0</v>
      </c>
      <c r="G18" s="61"/>
      <c r="H18" s="61">
        <v>1</v>
      </c>
      <c r="I18" s="63">
        <f t="shared" si="1"/>
        <v>0</v>
      </c>
      <c r="J18" s="64"/>
    </row>
    <row r="19" spans="1:10" ht="15.75" x14ac:dyDescent="0.2">
      <c r="A19" s="6"/>
      <c r="B19" s="48"/>
      <c r="C19" s="65"/>
      <c r="D19" s="66"/>
      <c r="E19" s="61">
        <v>1</v>
      </c>
      <c r="F19" s="62">
        <f t="shared" si="2"/>
        <v>0</v>
      </c>
      <c r="G19" s="61"/>
      <c r="H19" s="61">
        <v>1</v>
      </c>
      <c r="I19" s="63">
        <f t="shared" si="1"/>
        <v>0</v>
      </c>
      <c r="J19" s="64"/>
    </row>
    <row r="20" spans="1:10" ht="15.75" x14ac:dyDescent="0.2">
      <c r="A20" s="6"/>
      <c r="B20" s="48"/>
      <c r="C20" s="65"/>
      <c r="D20" s="66"/>
      <c r="E20" s="61">
        <v>1</v>
      </c>
      <c r="F20" s="62">
        <f t="shared" si="2"/>
        <v>0</v>
      </c>
      <c r="G20" s="61"/>
      <c r="H20" s="61">
        <v>1</v>
      </c>
      <c r="I20" s="63">
        <f t="shared" si="1"/>
        <v>0</v>
      </c>
      <c r="J20" s="64"/>
    </row>
    <row r="21" spans="1:10" ht="15.75" x14ac:dyDescent="0.2">
      <c r="A21" s="6"/>
      <c r="B21" s="48"/>
      <c r="C21" s="65"/>
      <c r="D21" s="66"/>
      <c r="E21" s="61">
        <v>1</v>
      </c>
      <c r="F21" s="62">
        <f t="shared" si="2"/>
        <v>0</v>
      </c>
      <c r="G21" s="61"/>
      <c r="H21" s="61">
        <v>1</v>
      </c>
      <c r="I21" s="63">
        <f t="shared" si="1"/>
        <v>0</v>
      </c>
      <c r="J21" s="64"/>
    </row>
    <row r="22" spans="1:10" ht="15.75" x14ac:dyDescent="0.2">
      <c r="A22" s="6"/>
      <c r="B22" s="48"/>
      <c r="C22" s="65"/>
      <c r="D22" s="66"/>
      <c r="E22" s="61">
        <v>1</v>
      </c>
      <c r="F22" s="62">
        <f t="shared" si="2"/>
        <v>0</v>
      </c>
      <c r="G22" s="61"/>
      <c r="H22" s="61">
        <v>1</v>
      </c>
      <c r="I22" s="63">
        <f t="shared" si="1"/>
        <v>0</v>
      </c>
      <c r="J22" s="64"/>
    </row>
    <row r="23" spans="1:10" ht="15.75" x14ac:dyDescent="0.2">
      <c r="A23" s="6"/>
      <c r="B23" s="48"/>
      <c r="C23" s="65"/>
      <c r="D23" s="66"/>
      <c r="E23" s="61">
        <v>1</v>
      </c>
      <c r="F23" s="62">
        <f t="shared" si="2"/>
        <v>0</v>
      </c>
      <c r="G23" s="61"/>
      <c r="H23" s="61">
        <v>1</v>
      </c>
      <c r="I23" s="63">
        <f t="shared" si="1"/>
        <v>0</v>
      </c>
      <c r="J23" s="64"/>
    </row>
    <row r="24" spans="1:10" ht="15.75" x14ac:dyDescent="0.2">
      <c r="A24" s="6"/>
      <c r="B24" s="48"/>
      <c r="C24" s="65"/>
      <c r="D24" s="66"/>
      <c r="E24" s="61">
        <v>1</v>
      </c>
      <c r="F24" s="62">
        <f t="shared" si="2"/>
        <v>0</v>
      </c>
      <c r="G24" s="61"/>
      <c r="H24" s="61">
        <v>1</v>
      </c>
      <c r="I24" s="63">
        <f t="shared" si="1"/>
        <v>0</v>
      </c>
      <c r="J24" s="64"/>
    </row>
    <row r="25" spans="1:10" ht="15.75" x14ac:dyDescent="0.2">
      <c r="A25" s="6"/>
      <c r="B25" s="48"/>
      <c r="C25" s="65"/>
      <c r="D25" s="52"/>
      <c r="E25" s="61">
        <v>1</v>
      </c>
      <c r="F25" s="62">
        <f t="shared" si="2"/>
        <v>0</v>
      </c>
      <c r="G25" s="61"/>
      <c r="H25" s="61">
        <v>1</v>
      </c>
      <c r="I25" s="63">
        <f t="shared" si="1"/>
        <v>0</v>
      </c>
      <c r="J25" s="64"/>
    </row>
    <row r="26" spans="1:10" ht="15.75" x14ac:dyDescent="0.2">
      <c r="A26" s="6"/>
      <c r="B26" s="48"/>
      <c r="C26" s="65"/>
      <c r="D26" s="67"/>
      <c r="E26" s="61">
        <v>1</v>
      </c>
      <c r="F26" s="62">
        <f t="shared" si="2"/>
        <v>0</v>
      </c>
      <c r="G26" s="61"/>
      <c r="H26" s="61">
        <v>1</v>
      </c>
      <c r="I26" s="63">
        <f t="shared" si="1"/>
        <v>0</v>
      </c>
      <c r="J26" s="64"/>
    </row>
    <row r="27" spans="1:10" ht="15.75" x14ac:dyDescent="0.2">
      <c r="A27" s="19"/>
      <c r="B27" s="48"/>
      <c r="C27" s="65"/>
      <c r="D27" s="65"/>
      <c r="E27" s="61">
        <v>1</v>
      </c>
      <c r="F27" s="62">
        <f t="shared" si="2"/>
        <v>0</v>
      </c>
      <c r="G27" s="61"/>
      <c r="H27" s="61">
        <v>1</v>
      </c>
      <c r="I27" s="63">
        <f t="shared" si="1"/>
        <v>0</v>
      </c>
      <c r="J27" s="64"/>
    </row>
    <row r="28" spans="1:10" ht="15.75" x14ac:dyDescent="0.2">
      <c r="A28" s="19"/>
      <c r="B28" s="23"/>
      <c r="C28" s="56"/>
      <c r="D28" s="25"/>
      <c r="E28" s="26"/>
      <c r="F28" s="27"/>
      <c r="G28" s="59"/>
      <c r="H28" s="59"/>
      <c r="I28" s="59"/>
      <c r="J28" s="59"/>
    </row>
    <row r="29" spans="1:10" ht="15.75" x14ac:dyDescent="0.2">
      <c r="A29" s="19"/>
      <c r="B29" s="16"/>
      <c r="C29" s="16"/>
      <c r="D29" s="8"/>
      <c r="E29" s="2"/>
      <c r="F29" s="1"/>
      <c r="G29" s="1"/>
      <c r="H29" s="1"/>
      <c r="I29" s="1"/>
      <c r="J29" s="1"/>
    </row>
    <row r="30" spans="1:10" ht="15.75" x14ac:dyDescent="0.2">
      <c r="A30" s="19"/>
      <c r="B30" s="43"/>
      <c r="C30" s="49"/>
      <c r="D30" s="44"/>
      <c r="E30" s="45"/>
      <c r="F30" s="46"/>
      <c r="G30" s="46"/>
      <c r="H30" s="46"/>
      <c r="I30" s="46"/>
      <c r="J30" s="46"/>
    </row>
    <row r="31" spans="1:10" ht="15.75" x14ac:dyDescent="0.2">
      <c r="A31" s="6"/>
      <c r="B31" s="50"/>
      <c r="C31" s="49"/>
      <c r="D31" s="44"/>
      <c r="E31" s="45"/>
      <c r="F31" s="46"/>
      <c r="G31" s="46"/>
      <c r="H31" s="46"/>
      <c r="I31" s="46"/>
      <c r="J31" s="46"/>
    </row>
    <row r="32" spans="1:10" ht="15.75" x14ac:dyDescent="0.2">
      <c r="A32" s="6"/>
      <c r="B32" s="43"/>
      <c r="C32" s="68"/>
      <c r="D32" s="44"/>
      <c r="E32" s="45"/>
      <c r="F32" s="46"/>
      <c r="G32" s="46"/>
      <c r="H32" s="46"/>
      <c r="I32" s="46"/>
      <c r="J32" s="46"/>
    </row>
    <row r="33" spans="1:10" ht="15.75" x14ac:dyDescent="0.2">
      <c r="A33" s="6"/>
      <c r="B33" s="16"/>
      <c r="C33" s="16"/>
      <c r="D33" s="8"/>
      <c r="E33" s="2"/>
      <c r="F33" s="1"/>
      <c r="G33" s="1"/>
      <c r="H33" s="1"/>
      <c r="I33" s="1"/>
      <c r="J33" s="1"/>
    </row>
    <row r="34" spans="1:10" ht="15.75" x14ac:dyDescent="0.2">
      <c r="A34" s="6"/>
      <c r="B34" s="16"/>
      <c r="C34" s="16"/>
      <c r="D34" s="8"/>
      <c r="E34" s="2"/>
      <c r="F34" s="1"/>
      <c r="G34" s="1"/>
      <c r="H34" s="1"/>
      <c r="I34" s="1"/>
      <c r="J34" s="1"/>
    </row>
  </sheetData>
  <protectedRanges>
    <protectedRange sqref="B2 A3:B3 B5:H5 A1:A2 C1:J3" name="Bereich1_1_1_1_1_1_1_1"/>
    <protectedRange sqref="B1" name="Bereich1_1_1_1_1_1_1_1_1"/>
    <protectedRange sqref="I5:J5" name="Bereich1_1_1_1_1_1_1_1_3_1"/>
  </protectedRanges>
  <pageMargins left="0.25" right="0.25" top="0.75" bottom="0.75" header="0.3" footer="0.3"/>
  <pageSetup paperSize="9"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F8B0D-135F-48FC-AC89-D24B7B04C832}">
  <dimension ref="A1:V26"/>
  <sheetViews>
    <sheetView workbookViewId="0">
      <selection activeCell="M12" sqref="M12"/>
    </sheetView>
  </sheetViews>
  <sheetFormatPr baseColWidth="10" defaultRowHeight="12.75" x14ac:dyDescent="0.2"/>
  <cols>
    <col min="1" max="1" width="56.42578125" customWidth="1"/>
    <col min="2" max="3" width="7.5703125" customWidth="1"/>
    <col min="4" max="4" width="9.42578125" customWidth="1"/>
    <col min="5" max="5" width="15.85546875" customWidth="1"/>
    <col min="6" max="6" width="8.42578125" customWidth="1"/>
    <col min="7" max="7" width="8.7109375" customWidth="1"/>
    <col min="8" max="8" width="9" customWidth="1"/>
    <col min="9" max="9" width="10.42578125" customWidth="1"/>
    <col min="10" max="10" width="14.140625" customWidth="1"/>
    <col min="11" max="11" width="16.7109375" customWidth="1"/>
    <col min="12" max="12" width="8.5703125" customWidth="1"/>
    <col min="13" max="13" width="13.5703125" customWidth="1"/>
  </cols>
  <sheetData>
    <row r="1" spans="1:22" s="3" customFormat="1" ht="15.75" x14ac:dyDescent="0.25">
      <c r="A1" s="92" t="s">
        <v>154</v>
      </c>
      <c r="B1" s="93"/>
      <c r="C1" s="93"/>
      <c r="D1" s="93"/>
      <c r="E1" s="94"/>
      <c r="F1" s="95"/>
      <c r="G1" s="96"/>
      <c r="H1" s="97"/>
      <c r="I1" s="98"/>
      <c r="J1" s="98"/>
      <c r="K1" s="98"/>
      <c r="L1" s="99"/>
      <c r="M1" s="100"/>
      <c r="N1" s="99"/>
      <c r="O1" s="99"/>
      <c r="P1" s="99"/>
      <c r="Q1" s="99"/>
      <c r="R1" s="101"/>
      <c r="S1" s="101"/>
      <c r="T1" s="102"/>
      <c r="U1" s="103"/>
      <c r="V1" s="104"/>
    </row>
    <row r="2" spans="1:22" s="3" customFormat="1" ht="15.75" x14ac:dyDescent="0.25">
      <c r="A2" s="105" t="s">
        <v>40</v>
      </c>
      <c r="B2" s="93"/>
      <c r="C2" s="93"/>
      <c r="D2" s="93"/>
      <c r="E2" s="94"/>
      <c r="F2" s="95"/>
      <c r="G2" s="96"/>
      <c r="H2" s="97"/>
      <c r="I2" s="98"/>
      <c r="J2" s="98"/>
      <c r="K2" s="98"/>
      <c r="L2" s="99"/>
      <c r="M2" s="100"/>
      <c r="N2" s="99"/>
      <c r="O2" s="99"/>
      <c r="P2" s="99"/>
      <c r="Q2" s="99"/>
      <c r="R2" s="101"/>
      <c r="S2" s="101"/>
      <c r="T2" s="102"/>
      <c r="U2" s="103"/>
      <c r="V2" s="104"/>
    </row>
    <row r="3" spans="1:22" ht="15" customHeight="1" x14ac:dyDescent="0.2"/>
    <row r="4" spans="1:22" ht="21" customHeight="1" x14ac:dyDescent="0.35">
      <c r="A4" s="309" t="s">
        <v>179</v>
      </c>
    </row>
    <row r="5" spans="1:22" s="308" customFormat="1" x14ac:dyDescent="0.2">
      <c r="A5" s="325" t="s">
        <v>0</v>
      </c>
      <c r="B5" s="325" t="s">
        <v>136</v>
      </c>
      <c r="C5" s="325"/>
      <c r="D5" s="325" t="s">
        <v>137</v>
      </c>
      <c r="E5" s="325" t="s">
        <v>138</v>
      </c>
      <c r="F5" s="325" t="s">
        <v>144</v>
      </c>
      <c r="G5" s="325" t="s">
        <v>143</v>
      </c>
      <c r="H5" s="325" t="s">
        <v>151</v>
      </c>
      <c r="I5" s="325" t="s">
        <v>142</v>
      </c>
      <c r="J5" s="325" t="s">
        <v>139</v>
      </c>
      <c r="K5" s="325" t="s">
        <v>140</v>
      </c>
      <c r="L5" s="325" t="s">
        <v>145</v>
      </c>
      <c r="M5" s="325" t="s">
        <v>141</v>
      </c>
    </row>
    <row r="6" spans="1:22" ht="8.25" customHeight="1" x14ac:dyDescent="0.2">
      <c r="L6" s="305"/>
    </row>
    <row r="8" spans="1:22" ht="15.75" customHeight="1" x14ac:dyDescent="0.25">
      <c r="A8" s="1007" t="s">
        <v>398</v>
      </c>
      <c r="B8" s="327" t="s">
        <v>396</v>
      </c>
      <c r="C8" s="327" t="s">
        <v>203</v>
      </c>
      <c r="D8" s="328">
        <v>0.625</v>
      </c>
      <c r="E8" s="305">
        <v>12</v>
      </c>
      <c r="F8" s="329">
        <v>1.25</v>
      </c>
      <c r="G8" s="329">
        <v>0.625</v>
      </c>
      <c r="H8" s="329">
        <f>F8*G8</f>
        <v>0.78125</v>
      </c>
      <c r="I8" s="330">
        <f t="shared" ref="I8:I13" si="0">1/(F8*G8)</f>
        <v>1.28</v>
      </c>
      <c r="J8" s="331">
        <f t="shared" ref="J8:J13" si="1">E8*I8</f>
        <v>15.36</v>
      </c>
      <c r="K8" s="329">
        <v>1.1499999999999999</v>
      </c>
      <c r="L8" s="305">
        <v>100</v>
      </c>
      <c r="M8" s="329">
        <f>L8/(J8*K8)</f>
        <v>5.6612318840579716</v>
      </c>
      <c r="O8" s="306"/>
    </row>
    <row r="9" spans="1:22" ht="15.75" customHeight="1" x14ac:dyDescent="0.25">
      <c r="A9" s="1007" t="s">
        <v>399</v>
      </c>
      <c r="B9" s="327" t="s">
        <v>396</v>
      </c>
      <c r="C9" s="327" t="s">
        <v>202</v>
      </c>
      <c r="D9" s="333">
        <v>0.3125</v>
      </c>
      <c r="E9" s="305">
        <v>20</v>
      </c>
      <c r="F9" s="329">
        <v>1.25</v>
      </c>
      <c r="G9" s="329">
        <v>0.625</v>
      </c>
      <c r="H9" s="329">
        <f>F9*G9</f>
        <v>0.78125</v>
      </c>
      <c r="I9" s="330">
        <f t="shared" si="0"/>
        <v>1.28</v>
      </c>
      <c r="J9" s="331">
        <f t="shared" si="1"/>
        <v>25.6</v>
      </c>
      <c r="K9" s="329">
        <v>1.1499999999999999</v>
      </c>
      <c r="L9" s="305">
        <v>100</v>
      </c>
      <c r="M9" s="329">
        <f>L9/(J9*K9)</f>
        <v>3.3967391304347827</v>
      </c>
      <c r="O9" s="306"/>
    </row>
    <row r="10" spans="1:22" ht="15.75" customHeight="1" x14ac:dyDescent="0.25">
      <c r="A10" s="326" t="s">
        <v>204</v>
      </c>
      <c r="B10" s="327" t="s">
        <v>69</v>
      </c>
      <c r="C10" s="327" t="s">
        <v>203</v>
      </c>
      <c r="D10" s="328">
        <v>0.625</v>
      </c>
      <c r="E10" s="305">
        <v>12</v>
      </c>
      <c r="F10" s="329">
        <v>1.25</v>
      </c>
      <c r="G10" s="329">
        <v>0.625</v>
      </c>
      <c r="H10" s="329">
        <f>F10*G10</f>
        <v>0.78125</v>
      </c>
      <c r="I10" s="330">
        <f t="shared" si="0"/>
        <v>1.28</v>
      </c>
      <c r="J10" s="331">
        <f t="shared" si="1"/>
        <v>15.36</v>
      </c>
      <c r="K10" s="329">
        <v>1.1499999999999999</v>
      </c>
      <c r="L10" s="305">
        <v>100</v>
      </c>
      <c r="M10" s="329">
        <f>L10/(J10*K10)</f>
        <v>5.6612318840579716</v>
      </c>
      <c r="O10" s="306"/>
    </row>
    <row r="11" spans="1:22" ht="15.75" customHeight="1" x14ac:dyDescent="0.25">
      <c r="A11" s="332" t="s">
        <v>205</v>
      </c>
      <c r="B11" s="327" t="s">
        <v>129</v>
      </c>
      <c r="C11" s="327" t="s">
        <v>202</v>
      </c>
      <c r="D11" s="333">
        <v>0.3125</v>
      </c>
      <c r="E11" s="305">
        <v>20</v>
      </c>
      <c r="F11" s="329">
        <v>1.25</v>
      </c>
      <c r="G11" s="329">
        <v>0.625</v>
      </c>
      <c r="H11" s="329">
        <f t="shared" ref="H11:H23" si="2">F11*G11</f>
        <v>0.78125</v>
      </c>
      <c r="I11" s="330">
        <f t="shared" si="0"/>
        <v>1.28</v>
      </c>
      <c r="J11" s="331">
        <f t="shared" si="1"/>
        <v>25.6</v>
      </c>
      <c r="K11" s="329">
        <v>1.1499999999999999</v>
      </c>
      <c r="L11" s="305">
        <v>100</v>
      </c>
      <c r="M11" s="329">
        <f>L11/(J11*K11)</f>
        <v>3.3967391304347827</v>
      </c>
      <c r="O11" s="306"/>
    </row>
    <row r="12" spans="1:22" ht="15.75" customHeight="1" x14ac:dyDescent="0.25">
      <c r="A12" s="326" t="s">
        <v>422</v>
      </c>
      <c r="B12" s="327" t="s">
        <v>423</v>
      </c>
      <c r="C12" s="327" t="s">
        <v>203</v>
      </c>
      <c r="D12" s="328">
        <v>0.625</v>
      </c>
      <c r="E12" s="305">
        <v>18</v>
      </c>
      <c r="F12" s="329">
        <v>1.25</v>
      </c>
      <c r="G12" s="329">
        <v>1</v>
      </c>
      <c r="H12" s="329">
        <f t="shared" si="2"/>
        <v>1.25</v>
      </c>
      <c r="I12" s="330">
        <f t="shared" si="0"/>
        <v>0.8</v>
      </c>
      <c r="J12" s="331">
        <f t="shared" si="1"/>
        <v>14.4</v>
      </c>
      <c r="K12" s="329">
        <v>1.1499999999999999</v>
      </c>
      <c r="L12" s="305">
        <v>100</v>
      </c>
      <c r="M12" s="329">
        <f t="shared" ref="M12:M13" si="3">L12/(J12*K12)</f>
        <v>6.0386473429951693</v>
      </c>
      <c r="O12" s="306"/>
    </row>
    <row r="13" spans="1:22" ht="15.75" customHeight="1" x14ac:dyDescent="0.25">
      <c r="A13" s="326" t="s">
        <v>422</v>
      </c>
      <c r="B13" s="327" t="s">
        <v>423</v>
      </c>
      <c r="C13" s="327" t="s">
        <v>202</v>
      </c>
      <c r="D13" s="333">
        <v>0.3125</v>
      </c>
      <c r="E13" s="305">
        <v>30</v>
      </c>
      <c r="F13" s="329">
        <v>1.25</v>
      </c>
      <c r="G13" s="329">
        <v>1</v>
      </c>
      <c r="H13" s="329">
        <f t="shared" si="2"/>
        <v>1.25</v>
      </c>
      <c r="I13" s="330">
        <f t="shared" si="0"/>
        <v>0.8</v>
      </c>
      <c r="J13" s="331">
        <f t="shared" si="1"/>
        <v>24</v>
      </c>
      <c r="K13" s="329">
        <v>1.1499999999999999</v>
      </c>
      <c r="L13" s="305">
        <v>100</v>
      </c>
      <c r="M13" s="329">
        <f t="shared" si="3"/>
        <v>3.6231884057971016</v>
      </c>
      <c r="O13" s="306"/>
    </row>
    <row r="14" spans="1:22" ht="15.75" customHeight="1" x14ac:dyDescent="0.25">
      <c r="A14" s="332"/>
      <c r="B14" s="327"/>
      <c r="C14" s="327"/>
      <c r="D14" s="333"/>
      <c r="E14" s="305"/>
      <c r="F14" s="329"/>
      <c r="G14" s="329"/>
      <c r="H14" s="329"/>
      <c r="I14" s="330"/>
      <c r="J14" s="331"/>
      <c r="K14" s="329"/>
      <c r="L14" s="305"/>
      <c r="M14" s="329"/>
      <c r="O14" s="306"/>
    </row>
    <row r="15" spans="1:22" ht="15.75" customHeight="1" x14ac:dyDescent="0.25">
      <c r="A15" s="334" t="s">
        <v>206</v>
      </c>
      <c r="B15" s="335" t="s">
        <v>87</v>
      </c>
      <c r="C15" s="335"/>
      <c r="D15" s="328">
        <v>0.5</v>
      </c>
      <c r="E15" s="305">
        <v>16</v>
      </c>
      <c r="F15" s="329">
        <v>1.3334999999999999</v>
      </c>
      <c r="G15" s="329">
        <v>0.58499999999999996</v>
      </c>
      <c r="H15" s="329">
        <f>F15*G15</f>
        <v>0.78009749999999989</v>
      </c>
      <c r="I15" s="330">
        <f t="shared" ref="I15:I18" si="4">1/(F15*G15)</f>
        <v>1.2818910456705734</v>
      </c>
      <c r="J15" s="331">
        <f t="shared" ref="J15:J18" si="5">E15*I15</f>
        <v>20.510256730729175</v>
      </c>
      <c r="K15" s="329">
        <v>1.075</v>
      </c>
      <c r="L15" s="305">
        <v>100</v>
      </c>
      <c r="M15" s="329">
        <f t="shared" ref="M15:M18" si="6">L15/(J15*K15)</f>
        <v>4.5354505813953487</v>
      </c>
      <c r="O15" s="306"/>
    </row>
    <row r="16" spans="1:22" ht="15.75" customHeight="1" x14ac:dyDescent="0.2">
      <c r="A16" s="334" t="s">
        <v>207</v>
      </c>
      <c r="B16" s="335" t="s">
        <v>87</v>
      </c>
      <c r="D16" s="328">
        <v>0.35</v>
      </c>
      <c r="E16" s="305">
        <v>20</v>
      </c>
      <c r="F16" s="329">
        <v>1.3334999999999999</v>
      </c>
      <c r="G16" s="329">
        <v>0.58499999999999996</v>
      </c>
      <c r="H16" s="329">
        <f>F16*G16</f>
        <v>0.78009749999999989</v>
      </c>
      <c r="I16" s="330">
        <f t="shared" si="4"/>
        <v>1.2818910456705734</v>
      </c>
      <c r="J16" s="331">
        <f t="shared" si="5"/>
        <v>25.637820913411467</v>
      </c>
      <c r="K16" s="329">
        <v>1.075</v>
      </c>
      <c r="L16" s="305">
        <v>100</v>
      </c>
      <c r="M16" s="329">
        <f t="shared" si="6"/>
        <v>3.6283604651162791</v>
      </c>
    </row>
    <row r="17" spans="1:15" ht="15.75" customHeight="1" x14ac:dyDescent="0.25">
      <c r="A17" s="334" t="s">
        <v>146</v>
      </c>
      <c r="B17" s="335" t="s">
        <v>88</v>
      </c>
      <c r="C17" s="335"/>
      <c r="D17" s="328">
        <v>0.625</v>
      </c>
      <c r="E17" s="305">
        <v>28</v>
      </c>
      <c r="F17" s="329">
        <v>1.875</v>
      </c>
      <c r="G17" s="329">
        <v>1.25</v>
      </c>
      <c r="H17" s="329">
        <f t="shared" si="2"/>
        <v>2.34375</v>
      </c>
      <c r="I17" s="330">
        <f t="shared" si="4"/>
        <v>0.42666666666666669</v>
      </c>
      <c r="J17" s="331">
        <f t="shared" si="5"/>
        <v>11.946666666666667</v>
      </c>
      <c r="K17" s="329">
        <v>1.1499999999999999</v>
      </c>
      <c r="L17" s="305">
        <v>100</v>
      </c>
      <c r="M17" s="329">
        <f t="shared" si="6"/>
        <v>7.2787267080745339</v>
      </c>
      <c r="O17" s="306"/>
    </row>
    <row r="18" spans="1:15" ht="15.75" customHeight="1" x14ac:dyDescent="0.25">
      <c r="A18" s="334" t="s">
        <v>146</v>
      </c>
      <c r="B18" s="335" t="s">
        <v>88</v>
      </c>
      <c r="C18" s="335"/>
      <c r="D18" s="328">
        <v>0.46899999999999997</v>
      </c>
      <c r="E18" s="305">
        <v>35</v>
      </c>
      <c r="F18" s="329">
        <v>1.875</v>
      </c>
      <c r="G18" s="329">
        <v>1.25</v>
      </c>
      <c r="H18" s="329">
        <f>F18*G18</f>
        <v>2.34375</v>
      </c>
      <c r="I18" s="330">
        <f t="shared" si="4"/>
        <v>0.42666666666666669</v>
      </c>
      <c r="J18" s="331">
        <f t="shared" si="5"/>
        <v>14.933333333333334</v>
      </c>
      <c r="K18" s="329">
        <v>1.1499999999999999</v>
      </c>
      <c r="L18" s="305">
        <v>100</v>
      </c>
      <c r="M18" s="329">
        <f t="shared" si="6"/>
        <v>5.8229813664596275</v>
      </c>
      <c r="O18" s="306"/>
    </row>
    <row r="19" spans="1:15" ht="15.75" customHeight="1" x14ac:dyDescent="0.25">
      <c r="A19" s="334"/>
      <c r="B19" s="335"/>
      <c r="C19" s="335"/>
      <c r="D19" s="328"/>
      <c r="E19" s="305"/>
      <c r="F19" s="329"/>
      <c r="G19" s="329"/>
      <c r="H19" s="329"/>
      <c r="I19" s="330"/>
      <c r="J19" s="331"/>
      <c r="K19" s="329"/>
      <c r="L19" s="305"/>
      <c r="M19" s="329"/>
      <c r="O19" s="306"/>
    </row>
    <row r="20" spans="1:15" ht="15.75" customHeight="1" x14ac:dyDescent="0.25">
      <c r="A20" s="336" t="s">
        <v>147</v>
      </c>
      <c r="B20" s="337" t="s">
        <v>98</v>
      </c>
      <c r="C20" s="337"/>
      <c r="D20" s="328"/>
      <c r="E20" s="305">
        <v>2</v>
      </c>
      <c r="F20" s="329">
        <v>1.2</v>
      </c>
      <c r="G20" s="329">
        <v>0.38</v>
      </c>
      <c r="H20" s="329">
        <f t="shared" si="2"/>
        <v>0.45599999999999996</v>
      </c>
      <c r="I20" s="330">
        <f>1/(F20*G20)</f>
        <v>2.192982456140351</v>
      </c>
      <c r="J20" s="331">
        <f>E20*I20</f>
        <v>4.3859649122807021</v>
      </c>
      <c r="K20" s="329">
        <v>1.1499999999999999</v>
      </c>
      <c r="L20" s="305">
        <v>100</v>
      </c>
      <c r="M20" s="329">
        <f>L20/(J20*K20)</f>
        <v>19.826086956521738</v>
      </c>
      <c r="O20" s="306"/>
    </row>
    <row r="21" spans="1:15" ht="15.75" customHeight="1" x14ac:dyDescent="0.25">
      <c r="A21" s="336" t="s">
        <v>149</v>
      </c>
      <c r="B21" s="337" t="s">
        <v>98</v>
      </c>
      <c r="C21" s="337"/>
      <c r="D21" s="328"/>
      <c r="E21" s="305">
        <v>2</v>
      </c>
      <c r="F21" s="329">
        <v>1.2</v>
      </c>
      <c r="G21" s="329">
        <v>0.38</v>
      </c>
      <c r="H21" s="329">
        <f t="shared" si="2"/>
        <v>0.45599999999999996</v>
      </c>
      <c r="I21" s="330">
        <f>1/(F21*G21)</f>
        <v>2.192982456140351</v>
      </c>
      <c r="J21" s="331">
        <f>E21*I21</f>
        <v>4.3859649122807021</v>
      </c>
      <c r="K21" s="329">
        <v>1.1499999999999999</v>
      </c>
      <c r="L21" s="305">
        <v>200</v>
      </c>
      <c r="M21" s="329">
        <f>L21/(J21*K21)</f>
        <v>39.652173913043477</v>
      </c>
      <c r="O21" s="306"/>
    </row>
    <row r="22" spans="1:15" ht="15.75" customHeight="1" x14ac:dyDescent="0.25">
      <c r="A22" s="338" t="s">
        <v>148</v>
      </c>
      <c r="B22" s="339" t="s">
        <v>134</v>
      </c>
      <c r="C22" s="339"/>
      <c r="D22" s="328"/>
      <c r="E22" s="305">
        <v>2</v>
      </c>
      <c r="F22" s="329">
        <v>1</v>
      </c>
      <c r="G22" s="329">
        <v>0.5</v>
      </c>
      <c r="H22" s="329">
        <f t="shared" si="2"/>
        <v>0.5</v>
      </c>
      <c r="I22" s="330">
        <f>1/(F22*G22)</f>
        <v>2</v>
      </c>
      <c r="J22" s="331">
        <f>E22*I22</f>
        <v>4</v>
      </c>
      <c r="K22" s="329">
        <v>1.1499999999999999</v>
      </c>
      <c r="L22" s="305">
        <v>100</v>
      </c>
      <c r="M22" s="329">
        <f>L22/(J22*K22)</f>
        <v>21.739130434782609</v>
      </c>
      <c r="O22" s="306"/>
    </row>
    <row r="23" spans="1:15" ht="15.75" customHeight="1" x14ac:dyDescent="0.25">
      <c r="A23" s="338" t="s">
        <v>150</v>
      </c>
      <c r="B23" s="339" t="s">
        <v>134</v>
      </c>
      <c r="C23" s="339"/>
      <c r="E23" s="305">
        <v>2</v>
      </c>
      <c r="F23" s="329">
        <v>1</v>
      </c>
      <c r="G23" s="329">
        <v>0.5</v>
      </c>
      <c r="H23" s="329">
        <f t="shared" si="2"/>
        <v>0.5</v>
      </c>
      <c r="I23" s="330">
        <f>1/(F23*G23)</f>
        <v>2</v>
      </c>
      <c r="J23" s="331">
        <f>E23*I23</f>
        <v>4</v>
      </c>
      <c r="K23" s="329">
        <v>1.1499999999999999</v>
      </c>
      <c r="L23" s="305">
        <v>200</v>
      </c>
      <c r="M23" s="329">
        <f>L23/(J23*K23)</f>
        <v>43.478260869565219</v>
      </c>
      <c r="O23" s="306"/>
    </row>
    <row r="24" spans="1:15" x14ac:dyDescent="0.2">
      <c r="L24" s="305"/>
    </row>
    <row r="25" spans="1:15" x14ac:dyDescent="0.2">
      <c r="L25" s="305"/>
    </row>
    <row r="26" spans="1:15" x14ac:dyDescent="0.2">
      <c r="L26" s="305"/>
    </row>
  </sheetData>
  <protectedRanges>
    <protectedRange sqref="A1" name="Bereich1_1_1_1_1_1_1_1_1"/>
    <protectedRange sqref="A2:D2 B1:D1" name="Bereich1_1_1_1_1_1_1_1"/>
    <protectedRange sqref="E1:U2" name="Bereich1_1_1_1_1_1_1_1_5"/>
  </protectedRange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F38C-AEE3-4DEB-8E3D-1575866E519C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254B-C276-4DC2-B644-15217D969972}">
  <dimension ref="A1:Y37"/>
  <sheetViews>
    <sheetView workbookViewId="0">
      <selection activeCell="M14" sqref="M14"/>
    </sheetView>
  </sheetViews>
  <sheetFormatPr baseColWidth="10" defaultColWidth="11.42578125" defaultRowHeight="15.75" x14ac:dyDescent="0.2"/>
  <cols>
    <col min="1" max="1" width="2.28515625" style="135" customWidth="1"/>
    <col min="2" max="2" width="9.85546875" style="127" customWidth="1"/>
    <col min="3" max="3" width="11" style="127" customWidth="1"/>
    <col min="4" max="4" width="8.85546875" style="127" bestFit="1" customWidth="1"/>
    <col min="5" max="5" width="44.28515625" style="129" customWidth="1"/>
    <col min="6" max="6" width="8.140625" style="130" bestFit="1" customWidth="1"/>
    <col min="7" max="7" width="11" style="131" customWidth="1"/>
    <col min="8" max="9" width="13.42578125" style="131" customWidth="1"/>
    <col min="10" max="10" width="10.7109375" style="132" customWidth="1"/>
    <col min="11" max="11" width="10.7109375" style="934" customWidth="1"/>
    <col min="12" max="12" width="10.7109375" style="132" customWidth="1"/>
    <col min="13" max="13" width="10.7109375" style="131" customWidth="1"/>
    <col min="14" max="14" width="10.7109375" style="133" customWidth="1"/>
    <col min="15" max="15" width="8.5703125" style="134" customWidth="1"/>
    <col min="16" max="16" width="8.7109375" style="124" bestFit="1" customWidth="1"/>
    <col min="17" max="17" width="2.140625" style="369" bestFit="1" customWidth="1"/>
    <col min="18" max="18" width="5.140625" style="124" bestFit="1" customWidth="1"/>
    <col min="19" max="19" width="2.28515625" style="124" customWidth="1"/>
    <col min="20" max="20" width="8.7109375" style="124" bestFit="1" customWidth="1"/>
    <col min="21" max="21" width="2.140625" style="369" bestFit="1" customWidth="1"/>
    <col min="22" max="22" width="5.140625" style="124" bestFit="1" customWidth="1"/>
    <col min="23" max="23" width="11.42578125" style="124"/>
    <col min="24" max="24" width="9" style="124" customWidth="1"/>
    <col min="25" max="25" width="12.42578125" style="124" customWidth="1"/>
    <col min="26" max="16384" width="11.42578125" style="124"/>
  </cols>
  <sheetData>
    <row r="1" spans="1:25" x14ac:dyDescent="0.2">
      <c r="A1" s="117"/>
      <c r="B1" s="116" t="s">
        <v>154</v>
      </c>
      <c r="C1" s="116"/>
      <c r="D1" s="116"/>
      <c r="E1" s="119"/>
      <c r="F1" s="120"/>
      <c r="G1" s="121"/>
      <c r="H1" s="121"/>
      <c r="I1" s="121"/>
    </row>
    <row r="2" spans="1:25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121"/>
    </row>
    <row r="3" spans="1:25" ht="23.25" x14ac:dyDescent="0.2">
      <c r="A3" s="126"/>
      <c r="B3" s="321" t="s">
        <v>168</v>
      </c>
    </row>
    <row r="4" spans="1:25" s="136" customFormat="1" x14ac:dyDescent="0.2">
      <c r="A4" s="135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13" t="s">
        <v>193</v>
      </c>
      <c r="H4" s="1131" t="s">
        <v>280</v>
      </c>
      <c r="I4" s="1131" t="s">
        <v>281</v>
      </c>
      <c r="J4" s="1124" t="s">
        <v>198</v>
      </c>
      <c r="K4" s="1133" t="s">
        <v>186</v>
      </c>
      <c r="L4" s="1121" t="s">
        <v>17</v>
      </c>
      <c r="M4" s="1113" t="s">
        <v>194</v>
      </c>
      <c r="N4" s="1130" t="s">
        <v>32</v>
      </c>
      <c r="O4" s="1115" t="s">
        <v>189</v>
      </c>
      <c r="P4" s="1117" t="s">
        <v>193</v>
      </c>
      <c r="Q4" s="1117"/>
      <c r="R4" s="1118"/>
      <c r="S4" s="139"/>
      <c r="T4" s="1099" t="s">
        <v>199</v>
      </c>
      <c r="U4" s="1100"/>
      <c r="V4" s="1101"/>
      <c r="W4" s="1114" t="s">
        <v>32</v>
      </c>
      <c r="X4" s="1120" t="s">
        <v>303</v>
      </c>
      <c r="Y4" s="1119" t="s">
        <v>359</v>
      </c>
    </row>
    <row r="5" spans="1:25" ht="15.75" customHeight="1" thickBot="1" x14ac:dyDescent="0.25">
      <c r="A5" s="144"/>
      <c r="B5" s="1121"/>
      <c r="C5" s="1122"/>
      <c r="D5" s="1121"/>
      <c r="E5" s="1113"/>
      <c r="F5" s="1123"/>
      <c r="G5" s="1113"/>
      <c r="H5" s="1132"/>
      <c r="I5" s="1132"/>
      <c r="J5" s="1124"/>
      <c r="K5" s="1134"/>
      <c r="L5" s="1121"/>
      <c r="M5" s="1113"/>
      <c r="N5" s="1130"/>
      <c r="O5" s="1115"/>
      <c r="P5" s="551" t="s">
        <v>192</v>
      </c>
      <c r="Q5" s="549"/>
      <c r="R5" s="550" t="s">
        <v>191</v>
      </c>
      <c r="S5" s="383"/>
      <c r="T5" s="390" t="s">
        <v>192</v>
      </c>
      <c r="U5" s="396" t="s">
        <v>190</v>
      </c>
      <c r="V5" s="391" t="s">
        <v>191</v>
      </c>
      <c r="W5" s="1114"/>
      <c r="X5" s="1120"/>
      <c r="Y5" s="1119"/>
    </row>
    <row r="6" spans="1:25" ht="17.25" thickTop="1" thickBot="1" x14ac:dyDescent="0.25">
      <c r="A6" s="145"/>
      <c r="B6" s="361"/>
      <c r="C6" s="362"/>
      <c r="D6" s="362"/>
      <c r="E6" s="362"/>
      <c r="F6" s="363"/>
      <c r="G6" s="364"/>
      <c r="H6" s="364"/>
      <c r="I6" s="364"/>
      <c r="J6" s="436"/>
      <c r="K6" s="437">
        <v>70</v>
      </c>
      <c r="L6" s="368"/>
      <c r="M6" s="365"/>
      <c r="N6" s="744"/>
      <c r="O6" s="745"/>
      <c r="P6" s="746"/>
      <c r="X6" s="383"/>
    </row>
    <row r="7" spans="1:25" ht="19.5" thickTop="1" x14ac:dyDescent="0.2">
      <c r="A7" s="146"/>
      <c r="B7" s="748"/>
      <c r="C7" s="406"/>
      <c r="D7" s="406"/>
      <c r="E7" s="129" t="s">
        <v>265</v>
      </c>
      <c r="F7" s="407"/>
      <c r="G7" s="428"/>
      <c r="H7" s="776"/>
      <c r="I7" s="776"/>
      <c r="J7" s="438"/>
      <c r="K7" s="794"/>
      <c r="L7" s="439"/>
      <c r="M7" s="408"/>
      <c r="N7" s="430"/>
      <c r="O7" s="431"/>
      <c r="P7" s="410"/>
      <c r="Q7" s="411"/>
      <c r="R7" s="413"/>
      <c r="T7" s="410"/>
      <c r="U7" s="411"/>
      <c r="V7" s="413"/>
      <c r="W7" s="410"/>
      <c r="X7" s="414"/>
      <c r="Y7" s="535"/>
    </row>
    <row r="8" spans="1:25" x14ac:dyDescent="0.2">
      <c r="A8" s="153"/>
      <c r="B8" s="749"/>
      <c r="C8" s="540"/>
      <c r="D8" s="147"/>
      <c r="E8" s="154" t="s">
        <v>313</v>
      </c>
      <c r="F8" s="148" t="s">
        <v>118</v>
      </c>
      <c r="G8" s="149" t="s">
        <v>6</v>
      </c>
      <c r="H8" s="788"/>
      <c r="I8" s="788"/>
      <c r="J8" s="789"/>
      <c r="K8" s="790">
        <f>$K$6</f>
        <v>70</v>
      </c>
      <c r="L8" s="791">
        <v>1</v>
      </c>
      <c r="M8" s="366">
        <v>55</v>
      </c>
      <c r="N8" s="152">
        <f>(K8*L8)/M8</f>
        <v>1.2727272727272727</v>
      </c>
      <c r="O8" s="374">
        <f>ROUNDUP(N8,0)</f>
        <v>2</v>
      </c>
      <c r="P8" s="425">
        <f>ROUNDDOWN(O8/24,0)</f>
        <v>0</v>
      </c>
      <c r="Q8" s="371" t="s">
        <v>190</v>
      </c>
      <c r="R8" s="426">
        <f>MOD(O8,24)</f>
        <v>2</v>
      </c>
      <c r="T8" s="839">
        <f>P8</f>
        <v>0</v>
      </c>
      <c r="U8" s="160" t="s">
        <v>190</v>
      </c>
      <c r="V8" s="840">
        <f>R8</f>
        <v>2</v>
      </c>
      <c r="W8" s="376">
        <f>(T8*24)+V8</f>
        <v>2</v>
      </c>
      <c r="X8" s="443">
        <f>W8*1</f>
        <v>2</v>
      </c>
      <c r="Y8" s="536" t="s">
        <v>300</v>
      </c>
    </row>
    <row r="9" spans="1:25" x14ac:dyDescent="0.2">
      <c r="A9" s="155"/>
      <c r="B9" s="749"/>
      <c r="C9" s="538"/>
      <c r="D9" s="147"/>
      <c r="E9" s="154" t="s">
        <v>312</v>
      </c>
      <c r="F9" s="148" t="s">
        <v>119</v>
      </c>
      <c r="G9" s="149" t="s">
        <v>6</v>
      </c>
      <c r="H9" s="788"/>
      <c r="I9" s="788"/>
      <c r="J9" s="789"/>
      <c r="K9" s="790">
        <f>$K$6</f>
        <v>70</v>
      </c>
      <c r="L9" s="791">
        <v>1</v>
      </c>
      <c r="M9" s="366">
        <v>27.5</v>
      </c>
      <c r="N9" s="152">
        <f t="shared" ref="N9:N26" si="0">(K9*L9)/M9</f>
        <v>2.5454545454545454</v>
      </c>
      <c r="O9" s="374">
        <f t="shared" ref="O9:O29" si="1">ROUNDUP(N9,0)</f>
        <v>3</v>
      </c>
      <c r="P9" s="425">
        <f>ROUNDDOWN(O9/56,0)</f>
        <v>0</v>
      </c>
      <c r="Q9" s="371" t="s">
        <v>190</v>
      </c>
      <c r="R9" s="426">
        <f>MOD(O9,56)</f>
        <v>3</v>
      </c>
      <c r="T9" s="839">
        <f>P9</f>
        <v>0</v>
      </c>
      <c r="U9" s="160" t="s">
        <v>190</v>
      </c>
      <c r="V9" s="840">
        <f>R9</f>
        <v>3</v>
      </c>
      <c r="W9" s="376">
        <f>(T9*56)+V9</f>
        <v>3</v>
      </c>
      <c r="X9" s="443">
        <f t="shared" ref="X9:X29" si="2">W9*1</f>
        <v>3</v>
      </c>
      <c r="Y9" s="536" t="s">
        <v>300</v>
      </c>
    </row>
    <row r="10" spans="1:25" x14ac:dyDescent="0.2">
      <c r="A10" s="155"/>
      <c r="B10" s="750"/>
      <c r="C10" s="539"/>
      <c r="D10" s="416"/>
      <c r="E10" s="417" t="s">
        <v>65</v>
      </c>
      <c r="F10" s="418"/>
      <c r="G10" s="434"/>
      <c r="H10" s="792"/>
      <c r="I10" s="792"/>
      <c r="J10" s="793"/>
      <c r="K10" s="794"/>
      <c r="L10" s="795"/>
      <c r="M10" s="420"/>
      <c r="N10" s="382"/>
      <c r="O10" s="421"/>
      <c r="P10" s="529"/>
      <c r="Q10" s="466"/>
      <c r="R10" s="530"/>
      <c r="T10" s="836"/>
      <c r="U10" s="837"/>
      <c r="V10" s="838"/>
      <c r="W10" s="375"/>
      <c r="X10" s="442"/>
      <c r="Y10" s="378"/>
    </row>
    <row r="11" spans="1:25" x14ac:dyDescent="0.2">
      <c r="A11" s="155"/>
      <c r="B11" s="749"/>
      <c r="C11" s="540"/>
      <c r="D11" s="147"/>
      <c r="E11" s="158" t="s">
        <v>314</v>
      </c>
      <c r="F11" s="165" t="s">
        <v>124</v>
      </c>
      <c r="G11" s="149" t="s">
        <v>187</v>
      </c>
      <c r="H11" s="796"/>
      <c r="I11" s="797"/>
      <c r="J11" s="798">
        <v>2</v>
      </c>
      <c r="K11" s="790">
        <f>$K$6</f>
        <v>70</v>
      </c>
      <c r="L11" s="791">
        <v>1</v>
      </c>
      <c r="M11" s="366">
        <f>300/J11</f>
        <v>150</v>
      </c>
      <c r="N11" s="152">
        <f>(K11*L11)/M11</f>
        <v>0.46666666666666667</v>
      </c>
      <c r="O11" s="374">
        <f>ROUNDUP(N11,0)</f>
        <v>1</v>
      </c>
      <c r="P11" s="1107">
        <f>ROUNDDOWN(O11/1,0)</f>
        <v>1</v>
      </c>
      <c r="Q11" s="1108"/>
      <c r="R11" s="1109"/>
      <c r="T11" s="1127">
        <f>P11</f>
        <v>1</v>
      </c>
      <c r="U11" s="1128"/>
      <c r="V11" s="1129"/>
      <c r="W11" s="376">
        <f>(T11*1)+V11</f>
        <v>1</v>
      </c>
      <c r="X11" s="443">
        <f>W11*1</f>
        <v>1</v>
      </c>
      <c r="Y11" s="536" t="s">
        <v>257</v>
      </c>
    </row>
    <row r="12" spans="1:25" x14ac:dyDescent="0.2">
      <c r="A12" s="145"/>
      <c r="B12" s="749"/>
      <c r="C12" s="540"/>
      <c r="D12" s="147"/>
      <c r="E12" s="158" t="s">
        <v>266</v>
      </c>
      <c r="F12" s="165" t="s">
        <v>124</v>
      </c>
      <c r="G12" s="149" t="s">
        <v>6</v>
      </c>
      <c r="H12" s="796"/>
      <c r="I12" s="797"/>
      <c r="J12" s="798">
        <v>2</v>
      </c>
      <c r="K12" s="790">
        <f>$K$6</f>
        <v>70</v>
      </c>
      <c r="L12" s="791">
        <v>1</v>
      </c>
      <c r="M12" s="366">
        <f>12/J12</f>
        <v>6</v>
      </c>
      <c r="N12" s="152">
        <f>(K12*L12)/M12</f>
        <v>11.666666666666666</v>
      </c>
      <c r="O12" s="374">
        <f>ROUNDUP(N12,0)</f>
        <v>12</v>
      </c>
      <c r="P12" s="425">
        <f>ROUNDDOWN(O12/32,0)</f>
        <v>0</v>
      </c>
      <c r="Q12" s="371" t="s">
        <v>190</v>
      </c>
      <c r="R12" s="426">
        <f>MOD(O12,32)</f>
        <v>12</v>
      </c>
      <c r="T12" s="839">
        <f>P12</f>
        <v>0</v>
      </c>
      <c r="U12" s="160" t="s">
        <v>190</v>
      </c>
      <c r="V12" s="840">
        <f>R12</f>
        <v>12</v>
      </c>
      <c r="W12" s="376">
        <f>(T12*32)+V12</f>
        <v>12</v>
      </c>
      <c r="X12" s="443">
        <f>W12*1</f>
        <v>12</v>
      </c>
      <c r="Y12" s="536" t="s">
        <v>300</v>
      </c>
    </row>
    <row r="13" spans="1:25" x14ac:dyDescent="0.2">
      <c r="A13" s="155"/>
      <c r="B13" s="750"/>
      <c r="C13" s="541"/>
      <c r="D13" s="432"/>
      <c r="E13" s="129" t="s">
        <v>264</v>
      </c>
      <c r="F13" s="433"/>
      <c r="G13" s="434"/>
      <c r="H13" s="792"/>
      <c r="I13" s="792"/>
      <c r="J13" s="799"/>
      <c r="K13" s="794"/>
      <c r="L13" s="795"/>
      <c r="M13" s="420"/>
      <c r="N13" s="382"/>
      <c r="O13" s="421"/>
      <c r="P13" s="375"/>
      <c r="R13" s="377"/>
      <c r="T13" s="841"/>
      <c r="U13" s="399"/>
      <c r="V13" s="829"/>
      <c r="W13" s="375"/>
      <c r="X13" s="442"/>
      <c r="Y13" s="378"/>
    </row>
    <row r="14" spans="1:25" x14ac:dyDescent="0.2">
      <c r="A14" s="155"/>
      <c r="B14" s="749"/>
      <c r="C14" s="540"/>
      <c r="D14" s="147"/>
      <c r="E14" s="154" t="s">
        <v>315</v>
      </c>
      <c r="F14" s="148" t="s">
        <v>58</v>
      </c>
      <c r="G14" s="149" t="s">
        <v>6</v>
      </c>
      <c r="H14" s="788"/>
      <c r="I14" s="788"/>
      <c r="J14" s="789"/>
      <c r="K14" s="790">
        <f>$K$6</f>
        <v>70</v>
      </c>
      <c r="L14" s="791">
        <v>1</v>
      </c>
      <c r="M14" s="366">
        <v>60</v>
      </c>
      <c r="N14" s="152">
        <f t="shared" si="0"/>
        <v>1.1666666666666667</v>
      </c>
      <c r="O14" s="374">
        <f t="shared" si="1"/>
        <v>2</v>
      </c>
      <c r="P14" s="425">
        <f>ROUNDDOWN(O14/30,0)</f>
        <v>0</v>
      </c>
      <c r="Q14" s="371" t="s">
        <v>190</v>
      </c>
      <c r="R14" s="426">
        <f>MOD(O14,30)</f>
        <v>2</v>
      </c>
      <c r="T14" s="839">
        <f>P14</f>
        <v>0</v>
      </c>
      <c r="U14" s="160" t="s">
        <v>190</v>
      </c>
      <c r="V14" s="840">
        <f>R14</f>
        <v>2</v>
      </c>
      <c r="W14" s="376">
        <f>(T14*30)+V14</f>
        <v>2</v>
      </c>
      <c r="X14" s="443">
        <f t="shared" si="2"/>
        <v>2</v>
      </c>
      <c r="Y14" s="536" t="s">
        <v>300</v>
      </c>
    </row>
    <row r="15" spans="1:25" x14ac:dyDescent="0.2">
      <c r="A15" s="155"/>
      <c r="B15" s="749"/>
      <c r="C15" s="540"/>
      <c r="D15" s="147"/>
      <c r="E15" s="154" t="s">
        <v>316</v>
      </c>
      <c r="F15" s="148" t="s">
        <v>57</v>
      </c>
      <c r="G15" s="149" t="s">
        <v>6</v>
      </c>
      <c r="H15" s="788"/>
      <c r="I15" s="788"/>
      <c r="J15" s="800"/>
      <c r="K15" s="790">
        <f>$K$6</f>
        <v>70</v>
      </c>
      <c r="L15" s="791">
        <v>1</v>
      </c>
      <c r="M15" s="366">
        <v>30</v>
      </c>
      <c r="N15" s="152">
        <f t="shared" si="0"/>
        <v>2.3333333333333335</v>
      </c>
      <c r="O15" s="374">
        <f t="shared" si="1"/>
        <v>3</v>
      </c>
      <c r="P15" s="425">
        <f>ROUNDDOWN(O15/56,0)</f>
        <v>0</v>
      </c>
      <c r="Q15" s="371" t="s">
        <v>190</v>
      </c>
      <c r="R15" s="426">
        <f>MOD(O15,56)</f>
        <v>3</v>
      </c>
      <c r="T15" s="839">
        <f>P15</f>
        <v>0</v>
      </c>
      <c r="U15" s="160" t="s">
        <v>190</v>
      </c>
      <c r="V15" s="840">
        <f>R15</f>
        <v>3</v>
      </c>
      <c r="W15" s="376">
        <f>(T15*56)+V15</f>
        <v>3</v>
      </c>
      <c r="X15" s="443">
        <f t="shared" si="2"/>
        <v>3</v>
      </c>
      <c r="Y15" s="536" t="s">
        <v>300</v>
      </c>
    </row>
    <row r="16" spans="1:25" x14ac:dyDescent="0.2">
      <c r="A16" s="155"/>
      <c r="B16" s="749"/>
      <c r="C16" s="540"/>
      <c r="D16" s="147"/>
      <c r="E16" s="154" t="s">
        <v>317</v>
      </c>
      <c r="F16" s="148" t="s">
        <v>263</v>
      </c>
      <c r="G16" s="149" t="s">
        <v>6</v>
      </c>
      <c r="H16" s="788"/>
      <c r="I16" s="788"/>
      <c r="J16" s="800"/>
      <c r="K16" s="790">
        <f>$K$6</f>
        <v>70</v>
      </c>
      <c r="L16" s="791">
        <v>1</v>
      </c>
      <c r="M16" s="366">
        <v>6</v>
      </c>
      <c r="N16" s="152">
        <f t="shared" si="0"/>
        <v>11.666666666666666</v>
      </c>
      <c r="O16" s="374">
        <f t="shared" si="1"/>
        <v>12</v>
      </c>
      <c r="P16" s="1107">
        <f>ROUNDDOWN(O16/1,0)</f>
        <v>12</v>
      </c>
      <c r="Q16" s="1108"/>
      <c r="R16" s="1109"/>
      <c r="T16" s="1127">
        <f>P16</f>
        <v>12</v>
      </c>
      <c r="U16" s="1128"/>
      <c r="V16" s="1129"/>
      <c r="W16" s="376">
        <f>(T16*1)+V16</f>
        <v>12</v>
      </c>
      <c r="X16" s="443">
        <f t="shared" si="2"/>
        <v>12</v>
      </c>
      <c r="Y16" s="536" t="s">
        <v>300</v>
      </c>
    </row>
    <row r="17" spans="1:25" x14ac:dyDescent="0.2">
      <c r="A17" s="155"/>
      <c r="B17" s="750"/>
      <c r="C17" s="541"/>
      <c r="D17" s="432"/>
      <c r="E17" s="417" t="s">
        <v>66</v>
      </c>
      <c r="F17" s="418"/>
      <c r="G17" s="434"/>
      <c r="H17" s="792"/>
      <c r="I17" s="792"/>
      <c r="J17" s="801"/>
      <c r="K17" s="794"/>
      <c r="L17" s="795"/>
      <c r="M17" s="420"/>
      <c r="N17" s="382"/>
      <c r="O17" s="421"/>
      <c r="P17" s="529"/>
      <c r="Q17" s="466"/>
      <c r="R17" s="530"/>
      <c r="T17" s="836"/>
      <c r="U17" s="837"/>
      <c r="V17" s="838"/>
      <c r="W17" s="375"/>
      <c r="X17" s="442"/>
      <c r="Y17" s="378"/>
    </row>
    <row r="18" spans="1:25" x14ac:dyDescent="0.2">
      <c r="A18" s="155"/>
      <c r="B18" s="749"/>
      <c r="C18" s="540"/>
      <c r="D18" s="147"/>
      <c r="E18" s="158" t="s">
        <v>318</v>
      </c>
      <c r="F18" s="165" t="s">
        <v>67</v>
      </c>
      <c r="G18" s="149" t="s">
        <v>6</v>
      </c>
      <c r="H18" s="796"/>
      <c r="I18" s="788"/>
      <c r="J18" s="798"/>
      <c r="K18" s="790">
        <f>$K$6</f>
        <v>70</v>
      </c>
      <c r="L18" s="791">
        <v>1</v>
      </c>
      <c r="M18" s="366">
        <v>6.5</v>
      </c>
      <c r="N18" s="152">
        <f t="shared" si="0"/>
        <v>10.76923076923077</v>
      </c>
      <c r="O18" s="374">
        <f t="shared" si="1"/>
        <v>11</v>
      </c>
      <c r="P18" s="1107">
        <f>ROUNDDOWN(O18/1,0)</f>
        <v>11</v>
      </c>
      <c r="Q18" s="1108"/>
      <c r="R18" s="1109"/>
      <c r="T18" s="1127">
        <f>P18</f>
        <v>11</v>
      </c>
      <c r="U18" s="1128"/>
      <c r="V18" s="1129"/>
      <c r="W18" s="376">
        <f>(T18*1)+V18</f>
        <v>11</v>
      </c>
      <c r="X18" s="443">
        <f t="shared" si="2"/>
        <v>11</v>
      </c>
      <c r="Y18" s="536" t="s">
        <v>300</v>
      </c>
    </row>
    <row r="19" spans="1:25" x14ac:dyDescent="0.2">
      <c r="A19" s="155"/>
      <c r="B19" s="749"/>
      <c r="C19" s="540"/>
      <c r="D19" s="147"/>
      <c r="E19" s="158" t="s">
        <v>319</v>
      </c>
      <c r="F19" s="165" t="s">
        <v>67</v>
      </c>
      <c r="G19" s="149" t="s">
        <v>188</v>
      </c>
      <c r="H19" s="796"/>
      <c r="I19" s="788"/>
      <c r="J19" s="798"/>
      <c r="K19" s="790">
        <f>$K$6</f>
        <v>70</v>
      </c>
      <c r="L19" s="791">
        <v>1</v>
      </c>
      <c r="M19" s="366">
        <v>1.3</v>
      </c>
      <c r="N19" s="152">
        <f t="shared" si="0"/>
        <v>53.846153846153847</v>
      </c>
      <c r="O19" s="374">
        <f t="shared" si="1"/>
        <v>54</v>
      </c>
      <c r="P19" s="1107">
        <f>ROUNDDOWN(O19/1,0)</f>
        <v>54</v>
      </c>
      <c r="Q19" s="1108"/>
      <c r="R19" s="1109"/>
      <c r="T19" s="1127">
        <f>P19</f>
        <v>54</v>
      </c>
      <c r="U19" s="1128"/>
      <c r="V19" s="1129"/>
      <c r="W19" s="376">
        <f>(T19*1)+V19</f>
        <v>54</v>
      </c>
      <c r="X19" s="443">
        <f t="shared" si="2"/>
        <v>54</v>
      </c>
      <c r="Y19" s="536" t="s">
        <v>301</v>
      </c>
    </row>
    <row r="20" spans="1:25" x14ac:dyDescent="0.2">
      <c r="A20" s="155"/>
      <c r="B20" s="750"/>
      <c r="C20" s="541"/>
      <c r="D20" s="432"/>
      <c r="E20" s="534" t="s">
        <v>68</v>
      </c>
      <c r="F20" s="418"/>
      <c r="G20" s="434"/>
      <c r="H20" s="792"/>
      <c r="I20" s="792"/>
      <c r="J20" s="793"/>
      <c r="K20" s="794"/>
      <c r="L20" s="795"/>
      <c r="M20" s="420"/>
      <c r="N20" s="382"/>
      <c r="O20" s="421"/>
      <c r="P20" s="375"/>
      <c r="R20" s="377"/>
      <c r="T20" s="841"/>
      <c r="U20" s="399"/>
      <c r="V20" s="829"/>
      <c r="W20" s="375"/>
      <c r="X20" s="442"/>
      <c r="Y20" s="378"/>
    </row>
    <row r="21" spans="1:25" x14ac:dyDescent="0.2">
      <c r="A21" s="157"/>
      <c r="B21" s="749"/>
      <c r="C21" s="540"/>
      <c r="D21" s="147"/>
      <c r="E21" s="154" t="s">
        <v>320</v>
      </c>
      <c r="F21" s="148" t="s">
        <v>30</v>
      </c>
      <c r="G21" s="149" t="s">
        <v>187</v>
      </c>
      <c r="H21" s="788"/>
      <c r="I21" s="788"/>
      <c r="J21" s="789">
        <v>3</v>
      </c>
      <c r="K21" s="790">
        <f>$K$6</f>
        <v>70</v>
      </c>
      <c r="L21" s="791">
        <v>1</v>
      </c>
      <c r="M21" s="366">
        <f>544/J21</f>
        <v>181.33333333333334</v>
      </c>
      <c r="N21" s="152">
        <f t="shared" si="0"/>
        <v>0.38602941176470584</v>
      </c>
      <c r="O21" s="374">
        <f t="shared" si="1"/>
        <v>1</v>
      </c>
      <c r="P21" s="1107">
        <f>ROUNDDOWN(O21/1,0)</f>
        <v>1</v>
      </c>
      <c r="Q21" s="1108"/>
      <c r="R21" s="1109"/>
      <c r="T21" s="1127">
        <f>P21</f>
        <v>1</v>
      </c>
      <c r="U21" s="1128"/>
      <c r="V21" s="1129"/>
      <c r="W21" s="376">
        <f>(T21*1)+V21</f>
        <v>1</v>
      </c>
      <c r="X21" s="443">
        <f t="shared" si="2"/>
        <v>1</v>
      </c>
      <c r="Y21" s="536" t="s">
        <v>257</v>
      </c>
    </row>
    <row r="22" spans="1:25" x14ac:dyDescent="0.2">
      <c r="A22" s="157"/>
      <c r="B22" s="749"/>
      <c r="C22" s="540"/>
      <c r="D22" s="147"/>
      <c r="E22" s="154" t="s">
        <v>321</v>
      </c>
      <c r="F22" s="148" t="s">
        <v>29</v>
      </c>
      <c r="G22" s="149" t="s">
        <v>3</v>
      </c>
      <c r="H22" s="788"/>
      <c r="I22" s="788"/>
      <c r="J22" s="789">
        <v>3</v>
      </c>
      <c r="K22" s="790">
        <f>$K$6</f>
        <v>70</v>
      </c>
      <c r="L22" s="791">
        <v>1</v>
      </c>
      <c r="M22" s="366">
        <f>17/J22</f>
        <v>5.666666666666667</v>
      </c>
      <c r="N22" s="152">
        <f t="shared" si="0"/>
        <v>12.352941176470587</v>
      </c>
      <c r="O22" s="374">
        <f>ROUNDUP(N22,0)</f>
        <v>13</v>
      </c>
      <c r="P22" s="425">
        <f>ROUNDDOWN(O22/48,0)</f>
        <v>0</v>
      </c>
      <c r="Q22" s="371" t="s">
        <v>190</v>
      </c>
      <c r="R22" s="426">
        <f>MOD(O22,48)</f>
        <v>13</v>
      </c>
      <c r="S22" s="379"/>
      <c r="T22" s="839">
        <f>P22</f>
        <v>0</v>
      </c>
      <c r="U22" s="160" t="s">
        <v>190</v>
      </c>
      <c r="V22" s="842">
        <f>R22</f>
        <v>13</v>
      </c>
      <c r="W22" s="376">
        <f>(T22*48)+V22</f>
        <v>13</v>
      </c>
      <c r="X22" s="443">
        <f t="shared" si="2"/>
        <v>13</v>
      </c>
      <c r="Y22" s="536" t="s">
        <v>3</v>
      </c>
    </row>
    <row r="23" spans="1:25" x14ac:dyDescent="0.2">
      <c r="A23" s="157"/>
      <c r="B23" s="749"/>
      <c r="C23" s="540"/>
      <c r="D23" s="147"/>
      <c r="E23" s="154" t="s">
        <v>267</v>
      </c>
      <c r="F23" s="148" t="s">
        <v>125</v>
      </c>
      <c r="G23" s="149" t="s">
        <v>6</v>
      </c>
      <c r="H23" s="796"/>
      <c r="I23" s="797"/>
      <c r="J23" s="789"/>
      <c r="K23" s="790">
        <f>$K$6</f>
        <v>70</v>
      </c>
      <c r="L23" s="791">
        <v>1</v>
      </c>
      <c r="M23" s="366">
        <v>60</v>
      </c>
      <c r="N23" s="152">
        <f t="shared" si="0"/>
        <v>1.1666666666666667</v>
      </c>
      <c r="O23" s="374">
        <f t="shared" si="1"/>
        <v>2</v>
      </c>
      <c r="P23" s="1107">
        <f>ROUNDDOWN(O23/1,0)</f>
        <v>2</v>
      </c>
      <c r="Q23" s="1108"/>
      <c r="R23" s="1109"/>
      <c r="T23" s="1127">
        <f>P23</f>
        <v>2</v>
      </c>
      <c r="U23" s="1128"/>
      <c r="V23" s="1129"/>
      <c r="W23" s="376">
        <f>(T23*1)+V23</f>
        <v>2</v>
      </c>
      <c r="X23" s="443">
        <f t="shared" si="2"/>
        <v>2</v>
      </c>
      <c r="Y23" s="536" t="s">
        <v>300</v>
      </c>
    </row>
    <row r="24" spans="1:25" x14ac:dyDescent="0.2">
      <c r="A24" s="157"/>
      <c r="B24" s="749"/>
      <c r="C24" s="540"/>
      <c r="D24" s="147"/>
      <c r="E24" s="154" t="s">
        <v>268</v>
      </c>
      <c r="F24" s="148" t="s">
        <v>125</v>
      </c>
      <c r="G24" s="149" t="s">
        <v>188</v>
      </c>
      <c r="H24" s="796"/>
      <c r="I24" s="797"/>
      <c r="J24" s="789"/>
      <c r="K24" s="790">
        <f>$K$6</f>
        <v>70</v>
      </c>
      <c r="L24" s="791">
        <v>1</v>
      </c>
      <c r="M24" s="366">
        <v>9</v>
      </c>
      <c r="N24" s="152">
        <f t="shared" si="0"/>
        <v>7.7777777777777777</v>
      </c>
      <c r="O24" s="374">
        <f t="shared" si="1"/>
        <v>8</v>
      </c>
      <c r="P24" s="1107">
        <f>ROUNDDOWN(O24/1,0)</f>
        <v>8</v>
      </c>
      <c r="Q24" s="1108"/>
      <c r="R24" s="1109"/>
      <c r="T24" s="1127">
        <f>P24</f>
        <v>8</v>
      </c>
      <c r="U24" s="1128"/>
      <c r="V24" s="1129"/>
      <c r="W24" s="376">
        <f>(T24*1)+V24</f>
        <v>8</v>
      </c>
      <c r="X24" s="443">
        <f t="shared" si="2"/>
        <v>8</v>
      </c>
      <c r="Y24" s="536" t="s">
        <v>300</v>
      </c>
    </row>
    <row r="25" spans="1:25" x14ac:dyDescent="0.2">
      <c r="A25" s="157"/>
      <c r="B25" s="750"/>
      <c r="C25" s="541"/>
      <c r="D25" s="432"/>
      <c r="E25" s="534" t="s">
        <v>74</v>
      </c>
      <c r="F25" s="418"/>
      <c r="G25" s="434"/>
      <c r="H25" s="792"/>
      <c r="I25" s="792"/>
      <c r="J25" s="793"/>
      <c r="K25" s="794"/>
      <c r="L25" s="795"/>
      <c r="M25" s="420"/>
      <c r="N25" s="382"/>
      <c r="O25" s="421"/>
      <c r="P25" s="375"/>
      <c r="R25" s="377"/>
      <c r="T25" s="841"/>
      <c r="U25" s="399"/>
      <c r="V25" s="829"/>
      <c r="W25" s="375"/>
      <c r="X25" s="442"/>
      <c r="Y25" s="378"/>
    </row>
    <row r="26" spans="1:25" ht="18" x14ac:dyDescent="0.2">
      <c r="A26" s="157"/>
      <c r="B26" s="749"/>
      <c r="C26" s="540"/>
      <c r="D26" s="147"/>
      <c r="E26" s="211" t="s">
        <v>291</v>
      </c>
      <c r="F26" s="148" t="s">
        <v>159</v>
      </c>
      <c r="G26" s="149" t="s">
        <v>6</v>
      </c>
      <c r="H26" s="788"/>
      <c r="I26" s="788"/>
      <c r="J26" s="789"/>
      <c r="K26" s="790">
        <f>$K$6</f>
        <v>70</v>
      </c>
      <c r="L26" s="791">
        <v>1</v>
      </c>
      <c r="M26" s="366">
        <v>18</v>
      </c>
      <c r="N26" s="152">
        <f t="shared" si="0"/>
        <v>3.8888888888888888</v>
      </c>
      <c r="O26" s="373">
        <f t="shared" si="1"/>
        <v>4</v>
      </c>
      <c r="P26" s="425">
        <f>ROUNDDOWN(O26/40,0)</f>
        <v>0</v>
      </c>
      <c r="Q26" s="371" t="s">
        <v>190</v>
      </c>
      <c r="R26" s="426">
        <f>MOD(O26,40)</f>
        <v>4</v>
      </c>
      <c r="T26" s="839">
        <f>P26</f>
        <v>0</v>
      </c>
      <c r="U26" s="160" t="s">
        <v>190</v>
      </c>
      <c r="V26" s="842">
        <f>R26</f>
        <v>4</v>
      </c>
      <c r="W26" s="376">
        <f>(T26*40)+V26</f>
        <v>4</v>
      </c>
      <c r="X26" s="443">
        <f t="shared" si="2"/>
        <v>4</v>
      </c>
      <c r="Y26" s="536" t="s">
        <v>300</v>
      </c>
    </row>
    <row r="27" spans="1:25" ht="18" x14ac:dyDescent="0.2">
      <c r="A27" s="157"/>
      <c r="B27" s="749"/>
      <c r="C27" s="540"/>
      <c r="D27" s="147"/>
      <c r="E27" s="211" t="s">
        <v>292</v>
      </c>
      <c r="F27" s="148" t="s">
        <v>159</v>
      </c>
      <c r="G27" s="149" t="s">
        <v>6</v>
      </c>
      <c r="H27" s="788"/>
      <c r="I27" s="788"/>
      <c r="J27" s="789"/>
      <c r="K27" s="790">
        <f>$K$6</f>
        <v>70</v>
      </c>
      <c r="L27" s="791">
        <v>1</v>
      </c>
      <c r="M27" s="366">
        <v>33</v>
      </c>
      <c r="N27" s="152">
        <f>(K27*L27)/M27</f>
        <v>2.1212121212121211</v>
      </c>
      <c r="O27" s="373">
        <f>ROUNDUP(N27,0)</f>
        <v>3</v>
      </c>
      <c r="P27" s="425">
        <f>ROUNDDOWN(O27/40,0)</f>
        <v>0</v>
      </c>
      <c r="Q27" s="371" t="s">
        <v>190</v>
      </c>
      <c r="R27" s="426">
        <f>MOD(O27,40)</f>
        <v>3</v>
      </c>
      <c r="T27" s="839">
        <f>P27</f>
        <v>0</v>
      </c>
      <c r="U27" s="160" t="s">
        <v>190</v>
      </c>
      <c r="V27" s="842">
        <f>R27</f>
        <v>3</v>
      </c>
      <c r="W27" s="376">
        <f>(T27*40)+V27</f>
        <v>3</v>
      </c>
      <c r="X27" s="443">
        <f>W27*1</f>
        <v>3</v>
      </c>
      <c r="Y27" s="536" t="s">
        <v>300</v>
      </c>
    </row>
    <row r="28" spans="1:25" ht="18" x14ac:dyDescent="0.2">
      <c r="A28" s="157"/>
      <c r="B28" s="749"/>
      <c r="C28" s="540"/>
      <c r="D28" s="147"/>
      <c r="E28" s="211" t="s">
        <v>293</v>
      </c>
      <c r="F28" s="148" t="s">
        <v>160</v>
      </c>
      <c r="G28" s="380" t="s">
        <v>6</v>
      </c>
      <c r="H28" s="802"/>
      <c r="I28" s="802"/>
      <c r="J28" s="789"/>
      <c r="K28" s="790">
        <f>$K$6</f>
        <v>70</v>
      </c>
      <c r="L28" s="791">
        <v>1</v>
      </c>
      <c r="M28" s="366">
        <v>15</v>
      </c>
      <c r="N28" s="152">
        <f>K28/M28</f>
        <v>4.666666666666667</v>
      </c>
      <c r="O28" s="373">
        <f>ROUNDUP(N28,0)</f>
        <v>5</v>
      </c>
      <c r="P28" s="425">
        <f>ROUNDDOWN(O28/40,0)</f>
        <v>0</v>
      </c>
      <c r="Q28" s="371" t="s">
        <v>190</v>
      </c>
      <c r="R28" s="426">
        <f>MOD(O28,40)</f>
        <v>5</v>
      </c>
      <c r="T28" s="839">
        <f>P28</f>
        <v>0</v>
      </c>
      <c r="U28" s="160" t="s">
        <v>190</v>
      </c>
      <c r="V28" s="842">
        <f>R28</f>
        <v>5</v>
      </c>
      <c r="W28" s="376">
        <f>(T28*40)+V28</f>
        <v>5</v>
      </c>
      <c r="X28" s="443">
        <f>W28*1</f>
        <v>5</v>
      </c>
      <c r="Y28" s="536" t="s">
        <v>300</v>
      </c>
    </row>
    <row r="29" spans="1:25" ht="18" x14ac:dyDescent="0.2">
      <c r="A29" s="157"/>
      <c r="B29" s="751"/>
      <c r="C29" s="542"/>
      <c r="D29" s="147"/>
      <c r="E29" s="285" t="s">
        <v>294</v>
      </c>
      <c r="F29" s="286" t="s">
        <v>160</v>
      </c>
      <c r="G29" s="405" t="s">
        <v>6</v>
      </c>
      <c r="H29" s="803"/>
      <c r="I29" s="803"/>
      <c r="J29" s="804"/>
      <c r="K29" s="935">
        <f>$K$6</f>
        <v>70</v>
      </c>
      <c r="L29" s="805">
        <v>1</v>
      </c>
      <c r="M29" s="367">
        <v>28</v>
      </c>
      <c r="N29" s="440">
        <f>K29/M29</f>
        <v>2.5</v>
      </c>
      <c r="O29" s="441">
        <f t="shared" si="1"/>
        <v>3</v>
      </c>
      <c r="P29" s="528">
        <f>ROUNDDOWN(O29/40,0)</f>
        <v>0</v>
      </c>
      <c r="Q29" s="394" t="s">
        <v>190</v>
      </c>
      <c r="R29" s="427">
        <f>MOD(O29,40)</f>
        <v>3</v>
      </c>
      <c r="T29" s="843">
        <f>P29</f>
        <v>0</v>
      </c>
      <c r="U29" s="844" t="s">
        <v>190</v>
      </c>
      <c r="V29" s="845">
        <f>R29</f>
        <v>3</v>
      </c>
      <c r="W29" s="393">
        <f>(T29*40)+V29</f>
        <v>3</v>
      </c>
      <c r="X29" s="532">
        <f t="shared" si="2"/>
        <v>3</v>
      </c>
      <c r="Y29" s="537" t="s">
        <v>300</v>
      </c>
    </row>
    <row r="30" spans="1:25" ht="18" x14ac:dyDescent="0.2">
      <c r="A30" s="157"/>
      <c r="B30" s="767" t="s">
        <v>400</v>
      </c>
      <c r="C30" s="545"/>
      <c r="D30" s="399"/>
      <c r="E30" s="136"/>
      <c r="F30" s="127"/>
      <c r="J30" s="546"/>
      <c r="K30" s="936"/>
      <c r="L30" s="547"/>
      <c r="M30" s="389"/>
      <c r="O30" s="372"/>
      <c r="P30" s="466"/>
      <c r="R30" s="503"/>
      <c r="T30" s="466"/>
      <c r="V30" s="503"/>
      <c r="X30" s="384"/>
    </row>
    <row r="31" spans="1:25" ht="18" x14ac:dyDescent="0.2">
      <c r="A31" s="157"/>
      <c r="B31" s="767" t="s">
        <v>379</v>
      </c>
      <c r="C31" s="545"/>
      <c r="D31" s="399"/>
      <c r="E31" s="136"/>
      <c r="F31" s="127"/>
      <c r="J31" s="546"/>
      <c r="K31" s="936"/>
      <c r="L31" s="547"/>
      <c r="M31" s="389"/>
      <c r="O31" s="372"/>
      <c r="P31" s="466"/>
      <c r="R31" s="503"/>
      <c r="T31" s="466"/>
      <c r="V31" s="503"/>
      <c r="X31" s="384"/>
    </row>
    <row r="32" spans="1:25" x14ac:dyDescent="0.2">
      <c r="A32" s="159"/>
      <c r="B32" s="138"/>
      <c r="C32" s="138"/>
      <c r="D32" s="138"/>
      <c r="E32" s="137"/>
      <c r="F32" s="139"/>
      <c r="G32" s="140"/>
      <c r="H32" s="572"/>
      <c r="I32" s="572"/>
      <c r="J32" s="141"/>
      <c r="K32" s="937"/>
      <c r="L32" s="136"/>
      <c r="M32" s="140"/>
      <c r="N32" s="143"/>
      <c r="X32" s="384"/>
    </row>
    <row r="33" spans="1:14" x14ac:dyDescent="0.2">
      <c r="A33" s="159"/>
      <c r="B33" s="160" t="s">
        <v>42</v>
      </c>
      <c r="C33" s="160"/>
      <c r="D33" s="160"/>
      <c r="E33" s="161"/>
      <c r="F33" s="160"/>
      <c r="G33" s="161"/>
      <c r="H33" s="760"/>
      <c r="I33" s="760"/>
      <c r="J33" s="401"/>
      <c r="K33" s="402"/>
      <c r="L33" s="402"/>
      <c r="N33" s="398"/>
    </row>
    <row r="34" spans="1:14" x14ac:dyDescent="0.2">
      <c r="B34" s="160"/>
      <c r="C34" s="160"/>
      <c r="D34" s="160"/>
      <c r="E34" s="161"/>
      <c r="F34" s="160"/>
      <c r="G34" s="161"/>
      <c r="H34" s="760"/>
      <c r="I34" s="760"/>
      <c r="J34" s="401"/>
      <c r="K34" s="402"/>
      <c r="L34" s="402"/>
      <c r="N34" s="398"/>
    </row>
    <row r="35" spans="1:14" x14ac:dyDescent="0.2">
      <c r="B35" s="160"/>
      <c r="C35" s="160"/>
      <c r="D35" s="160"/>
      <c r="E35" s="161"/>
      <c r="F35" s="160"/>
      <c r="G35" s="161"/>
      <c r="H35" s="760"/>
      <c r="I35" s="760"/>
      <c r="J35" s="401"/>
      <c r="K35" s="402"/>
      <c r="L35" s="402"/>
      <c r="M35" s="401"/>
      <c r="N35" s="398"/>
    </row>
    <row r="36" spans="1:14" x14ac:dyDescent="0.2">
      <c r="B36" s="160"/>
      <c r="C36" s="160"/>
      <c r="D36" s="160"/>
      <c r="E36" s="784"/>
      <c r="F36" s="785"/>
      <c r="G36" s="786"/>
      <c r="H36" s="787"/>
      <c r="I36" s="787"/>
      <c r="J36" s="404"/>
      <c r="K36" s="400"/>
      <c r="L36" s="124"/>
      <c r="M36" s="403"/>
      <c r="N36" s="143"/>
    </row>
    <row r="37" spans="1:14" x14ac:dyDescent="0.2">
      <c r="B37" s="160"/>
      <c r="C37" s="160"/>
      <c r="D37" s="160"/>
      <c r="E37" s="784"/>
      <c r="F37" s="785"/>
      <c r="G37" s="786"/>
      <c r="H37" s="787"/>
      <c r="I37" s="787"/>
      <c r="J37" s="404"/>
      <c r="K37" s="400"/>
      <c r="L37" s="124"/>
      <c r="M37" s="403"/>
      <c r="N37" s="143"/>
    </row>
  </sheetData>
  <sheetProtection algorithmName="SHA-512" hashValue="XmrIL64I/9fUg7eTL7kJRmkGvRjqo3k/7XV01NkfkV/4M2/HuwExCyVW3HbXic7cQZOkROQdaUUV/Hi9+s62UA==" saltValue="lDi07VMeBZDskryQoRsfjA==" spinCount="100000" sheet="1" objects="1" scenarios="1"/>
  <protectedRanges>
    <protectedRange sqref="B1:D1" name="Bereich1_1_1_1_1_1_1_1_1"/>
    <protectedRange sqref="B2:D2 A1:A3" name="Bereich1_1_1_1_1_1_1_1"/>
    <protectedRange sqref="C3:D3 E1:N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 I4" name="Bereich1_1_1_1_1_1_1_1_3_1_6"/>
    <protectedRange sqref="J4" name="Bereich1_1_1_1_1_1_1_1_3_1_7"/>
    <protectedRange sqref="K4" name="Bereich1_1_1_1_1_1_1_1_3_1_8"/>
    <protectedRange sqref="L4" name="Bereich1_1_1_1_1_1_1_1_3_1_9"/>
    <protectedRange sqref="M4" name="Bereich1_1_1_1_1_1_1_1_3_1_10"/>
    <protectedRange sqref="N4" name="Bereich1_1_1_1_1_1_1_1_3_1_2_2"/>
    <protectedRange sqref="O4" name="Bereich1_1_1_1_1_1_1_1_3_1_2_5"/>
    <protectedRange sqref="W4" name="Bereich1_1_1_1_1_1_1_1_3_1_2_6"/>
    <protectedRange sqref="H4" name="Bereich1_1_1_1_1_1_1_1_3_1_6_1"/>
  </protectedRanges>
  <mergeCells count="33">
    <mergeCell ref="L4:L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N4:N5"/>
    <mergeCell ref="O4:O5"/>
    <mergeCell ref="P4:R4"/>
    <mergeCell ref="T4:V4"/>
    <mergeCell ref="M4:M5"/>
    <mergeCell ref="Y4:Y5"/>
    <mergeCell ref="W4:W5"/>
    <mergeCell ref="X4:X5"/>
    <mergeCell ref="P16:R16"/>
    <mergeCell ref="T16:V16"/>
    <mergeCell ref="P11:R11"/>
    <mergeCell ref="T11:V11"/>
    <mergeCell ref="P23:R23"/>
    <mergeCell ref="T23:V23"/>
    <mergeCell ref="P24:R24"/>
    <mergeCell ref="T24:V24"/>
    <mergeCell ref="P18:R18"/>
    <mergeCell ref="T18:V18"/>
    <mergeCell ref="P19:R19"/>
    <mergeCell ref="T19:V19"/>
    <mergeCell ref="P21:R21"/>
    <mergeCell ref="T21:V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D111-A8A7-465E-A2C5-814E66C09981}">
  <sheetPr>
    <pageSetUpPr fitToPage="1"/>
  </sheetPr>
  <dimension ref="A1:X59"/>
  <sheetViews>
    <sheetView zoomScale="80" zoomScaleNormal="80" workbookViewId="0">
      <selection activeCell="D26" sqref="D26"/>
    </sheetView>
  </sheetViews>
  <sheetFormatPr baseColWidth="10" defaultColWidth="11.42578125" defaultRowHeight="15.75" x14ac:dyDescent="0.2"/>
  <cols>
    <col min="1" max="1" width="2.28515625" style="135" customWidth="1"/>
    <col min="2" max="4" width="11" style="127" customWidth="1"/>
    <col min="5" max="5" width="44.7109375" style="129" bestFit="1" customWidth="1"/>
    <col min="6" max="6" width="13.7109375" style="130" customWidth="1"/>
    <col min="7" max="7" width="12.5703125" style="131" customWidth="1"/>
    <col min="8" max="8" width="13.42578125" style="131" customWidth="1"/>
    <col min="9" max="9" width="10.7109375" style="445" customWidth="1"/>
    <col min="10" max="10" width="10.7109375" style="132" customWidth="1"/>
    <col min="11" max="11" width="9.28515625" style="128" customWidth="1"/>
    <col min="12" max="12" width="10.7109375" style="131" customWidth="1"/>
    <col min="13" max="13" width="10.7109375" style="133" customWidth="1"/>
    <col min="14" max="14" width="8.5703125" style="134" customWidth="1"/>
    <col min="15" max="15" width="8.7109375" style="124" bestFit="1" customWidth="1"/>
    <col min="16" max="16" width="2.140625" style="369" bestFit="1" customWidth="1"/>
    <col min="17" max="17" width="5.28515625" style="124" customWidth="1"/>
    <col min="18" max="18" width="2.28515625" style="124" customWidth="1"/>
    <col min="19" max="19" width="8.7109375" style="124" bestFit="1" customWidth="1"/>
    <col min="20" max="20" width="2.140625" style="369" bestFit="1" customWidth="1"/>
    <col min="21" max="21" width="5.140625" style="124" bestFit="1" customWidth="1"/>
    <col min="22" max="22" width="11.42578125" style="124"/>
    <col min="23" max="23" width="8.42578125" style="124" bestFit="1" customWidth="1"/>
    <col min="24" max="24" width="15.5703125" style="124" customWidth="1"/>
    <col min="25" max="16384" width="11.42578125" style="124"/>
  </cols>
  <sheetData>
    <row r="1" spans="1:24" x14ac:dyDescent="0.2">
      <c r="A1" s="117"/>
      <c r="B1" s="116" t="s">
        <v>154</v>
      </c>
      <c r="C1" s="116"/>
      <c r="D1" s="116"/>
      <c r="E1" s="119"/>
      <c r="F1" s="120"/>
      <c r="G1" s="121"/>
      <c r="H1" s="121"/>
      <c r="I1" s="444"/>
      <c r="J1" s="122"/>
      <c r="K1" s="118"/>
      <c r="L1" s="121"/>
      <c r="M1" s="123"/>
    </row>
    <row r="2" spans="1:24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444"/>
      <c r="J2" s="122"/>
      <c r="K2" s="118"/>
      <c r="L2" s="121"/>
      <c r="M2" s="123"/>
    </row>
    <row r="3" spans="1:24" ht="23.25" x14ac:dyDescent="0.2">
      <c r="A3" s="126"/>
      <c r="B3" s="321" t="s">
        <v>171</v>
      </c>
      <c r="C3" s="321"/>
      <c r="D3" s="321"/>
    </row>
    <row r="4" spans="1:24" x14ac:dyDescent="0.2">
      <c r="A4" s="12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13" t="s">
        <v>193</v>
      </c>
      <c r="H4" s="1139" t="s">
        <v>280</v>
      </c>
      <c r="I4" s="1137" t="s">
        <v>198</v>
      </c>
      <c r="J4" s="1125" t="s">
        <v>186</v>
      </c>
      <c r="K4" s="1121" t="s">
        <v>17</v>
      </c>
      <c r="L4" s="1138" t="s">
        <v>194</v>
      </c>
      <c r="M4" s="1114" t="s">
        <v>32</v>
      </c>
      <c r="N4" s="1115" t="s">
        <v>189</v>
      </c>
      <c r="O4" s="1116" t="s">
        <v>193</v>
      </c>
      <c r="P4" s="1117"/>
      <c r="Q4" s="1118"/>
      <c r="R4" s="531"/>
      <c r="S4" s="1099" t="s">
        <v>199</v>
      </c>
      <c r="T4" s="1100"/>
      <c r="U4" s="1101"/>
      <c r="V4" s="1114" t="s">
        <v>32</v>
      </c>
      <c r="W4" s="1120" t="s">
        <v>197</v>
      </c>
      <c r="X4" s="1119" t="s">
        <v>359</v>
      </c>
    </row>
    <row r="5" spans="1:24" ht="32.25" thickBot="1" x14ac:dyDescent="0.25">
      <c r="A5" s="126"/>
      <c r="B5" s="1121"/>
      <c r="C5" s="1122"/>
      <c r="D5" s="1121"/>
      <c r="E5" s="1113"/>
      <c r="F5" s="1123"/>
      <c r="G5" s="1113"/>
      <c r="H5" s="1140"/>
      <c r="I5" s="1137"/>
      <c r="J5" s="1126"/>
      <c r="K5" s="1121"/>
      <c r="L5" s="1138"/>
      <c r="M5" s="1114"/>
      <c r="N5" s="1115"/>
      <c r="O5" s="548" t="s">
        <v>192</v>
      </c>
      <c r="P5" s="549"/>
      <c r="Q5" s="550" t="s">
        <v>191</v>
      </c>
      <c r="R5" s="139"/>
      <c r="S5" s="390" t="s">
        <v>192</v>
      </c>
      <c r="T5" s="396" t="s">
        <v>190</v>
      </c>
      <c r="U5" s="391" t="s">
        <v>191</v>
      </c>
      <c r="V5" s="1114"/>
      <c r="W5" s="1120"/>
      <c r="X5" s="1119"/>
    </row>
    <row r="6" spans="1:24" ht="33" customHeight="1" thickTop="1" thickBot="1" x14ac:dyDescent="0.25">
      <c r="A6" s="144"/>
      <c r="B6" s="354"/>
      <c r="C6" s="355"/>
      <c r="D6" s="355"/>
      <c r="E6" s="356"/>
      <c r="F6" s="357"/>
      <c r="G6" s="358"/>
      <c r="H6" s="358"/>
      <c r="I6" s="449"/>
      <c r="J6" s="437">
        <v>0</v>
      </c>
      <c r="K6" s="355"/>
      <c r="L6" s="359"/>
      <c r="M6" s="360"/>
      <c r="N6" s="552"/>
      <c r="O6" s="553"/>
      <c r="P6" s="411"/>
      <c r="Q6" s="554"/>
      <c r="S6" s="553"/>
      <c r="T6" s="411"/>
      <c r="U6" s="553"/>
      <c r="V6" s="555"/>
      <c r="W6" s="555"/>
    </row>
    <row r="7" spans="1:24" ht="16.5" thickTop="1" x14ac:dyDescent="0.2">
      <c r="A7" s="146"/>
      <c r="B7" s="588"/>
      <c r="C7" s="616"/>
      <c r="D7" s="588"/>
      <c r="E7" s="589" t="s">
        <v>43</v>
      </c>
      <c r="F7" s="590"/>
      <c r="G7" s="591"/>
      <c r="H7" s="591"/>
      <c r="I7" s="449"/>
      <c r="J7" s="429"/>
      <c r="K7" s="592"/>
      <c r="L7" s="593"/>
      <c r="M7" s="594"/>
      <c r="N7" s="595"/>
      <c r="O7" s="1135"/>
      <c r="P7" s="1135"/>
      <c r="Q7" s="1135"/>
      <c r="R7" s="378"/>
      <c r="S7" s="1136"/>
      <c r="T7" s="1136"/>
      <c r="U7" s="1136"/>
      <c r="V7" s="535"/>
      <c r="W7" s="597"/>
      <c r="X7" s="535"/>
    </row>
    <row r="8" spans="1:24" x14ac:dyDescent="0.2">
      <c r="A8" s="153"/>
      <c r="B8" s="749"/>
      <c r="C8" s="540"/>
      <c r="D8" s="147"/>
      <c r="E8" s="154" t="s">
        <v>296</v>
      </c>
      <c r="F8" s="148" t="s">
        <v>55</v>
      </c>
      <c r="G8" s="380" t="s">
        <v>5</v>
      </c>
      <c r="H8" s="150"/>
      <c r="I8" s="808"/>
      <c r="J8" s="790">
        <f>$J$6</f>
        <v>0</v>
      </c>
      <c r="K8" s="791">
        <v>1</v>
      </c>
      <c r="L8" s="580">
        <v>2</v>
      </c>
      <c r="M8" s="543">
        <f>(J8*K8)/L8</f>
        <v>0</v>
      </c>
      <c r="N8" s="374">
        <f t="shared" ref="N8:N53" si="0">ROUNDUP(M8,0)</f>
        <v>0</v>
      </c>
      <c r="O8" s="1107">
        <f>ROUNDDOWN(N8/1,0)</f>
        <v>0</v>
      </c>
      <c r="P8" s="1108"/>
      <c r="Q8" s="1109"/>
      <c r="S8" s="1096">
        <f>O8</f>
        <v>0</v>
      </c>
      <c r="T8" s="1097"/>
      <c r="U8" s="1098"/>
      <c r="V8" s="397">
        <f>(S8*1)+U8</f>
        <v>0</v>
      </c>
      <c r="W8" s="395">
        <f t="shared" ref="W8:W53" si="1">V8</f>
        <v>0</v>
      </c>
      <c r="X8" s="536" t="s">
        <v>409</v>
      </c>
    </row>
    <row r="9" spans="1:24" x14ac:dyDescent="0.2">
      <c r="A9" s="155"/>
      <c r="B9" s="749"/>
      <c r="C9" s="540"/>
      <c r="D9" s="147"/>
      <c r="E9" s="154" t="s">
        <v>386</v>
      </c>
      <c r="F9" s="148" t="s">
        <v>56</v>
      </c>
      <c r="G9" s="380" t="s">
        <v>269</v>
      </c>
      <c r="H9" s="150"/>
      <c r="I9" s="808"/>
      <c r="J9" s="790">
        <f>$J$6</f>
        <v>0</v>
      </c>
      <c r="K9" s="791">
        <v>1</v>
      </c>
      <c r="L9" s="580">
        <v>18</v>
      </c>
      <c r="M9" s="543">
        <f t="shared" ref="M9:M53" si="2">(J9*K9)/L9</f>
        <v>0</v>
      </c>
      <c r="N9" s="374">
        <f t="shared" si="0"/>
        <v>0</v>
      </c>
      <c r="O9" s="1107">
        <f>ROUNDDOWN(N9/1,0)</f>
        <v>0</v>
      </c>
      <c r="P9" s="1108"/>
      <c r="Q9" s="1109"/>
      <c r="S9" s="1096">
        <f>O9</f>
        <v>0</v>
      </c>
      <c r="T9" s="1097"/>
      <c r="U9" s="1098"/>
      <c r="V9" s="397">
        <f t="shared" ref="V9:V31" si="3">(S9*1)+U9</f>
        <v>0</v>
      </c>
      <c r="W9" s="395">
        <f>V9</f>
        <v>0</v>
      </c>
      <c r="X9" s="536" t="s">
        <v>307</v>
      </c>
    </row>
    <row r="10" spans="1:24" x14ac:dyDescent="0.2">
      <c r="A10" s="155"/>
      <c r="B10" s="749"/>
      <c r="C10" s="540"/>
      <c r="D10" s="147"/>
      <c r="E10" s="154" t="s">
        <v>322</v>
      </c>
      <c r="F10" s="148" t="s">
        <v>270</v>
      </c>
      <c r="G10" s="380" t="s">
        <v>269</v>
      </c>
      <c r="H10" s="150"/>
      <c r="I10" s="808"/>
      <c r="J10" s="790">
        <f>$J$6</f>
        <v>0</v>
      </c>
      <c r="K10" s="791">
        <v>1</v>
      </c>
      <c r="L10" s="580">
        <v>10</v>
      </c>
      <c r="M10" s="576">
        <f t="shared" si="2"/>
        <v>0</v>
      </c>
      <c r="N10" s="374">
        <f t="shared" si="0"/>
        <v>0</v>
      </c>
      <c r="O10" s="1107">
        <f>ROUNDDOWN(N10/1,0)</f>
        <v>0</v>
      </c>
      <c r="P10" s="1108"/>
      <c r="Q10" s="1109"/>
      <c r="S10" s="1096">
        <f>O10</f>
        <v>0</v>
      </c>
      <c r="T10" s="1097"/>
      <c r="U10" s="1098"/>
      <c r="V10" s="397">
        <f t="shared" si="3"/>
        <v>0</v>
      </c>
      <c r="W10" s="395">
        <f>V10</f>
        <v>0</v>
      </c>
      <c r="X10" s="536" t="s">
        <v>307</v>
      </c>
    </row>
    <row r="11" spans="1:24" x14ac:dyDescent="0.2">
      <c r="A11" s="156"/>
      <c r="B11" s="749"/>
      <c r="C11" s="540"/>
      <c r="D11" s="147"/>
      <c r="E11" s="154" t="s">
        <v>287</v>
      </c>
      <c r="F11" s="148" t="s">
        <v>81</v>
      </c>
      <c r="G11" s="380" t="s">
        <v>5</v>
      </c>
      <c r="H11" s="150"/>
      <c r="I11" s="808"/>
      <c r="J11" s="790">
        <f>$J$6</f>
        <v>0</v>
      </c>
      <c r="K11" s="791">
        <v>1</v>
      </c>
      <c r="L11" s="580">
        <v>0.72</v>
      </c>
      <c r="M11" s="576">
        <f t="shared" si="2"/>
        <v>0</v>
      </c>
      <c r="N11" s="374">
        <f t="shared" si="0"/>
        <v>0</v>
      </c>
      <c r="O11" s="1107">
        <f>ROUNDDOWN(N11/1,0)</f>
        <v>0</v>
      </c>
      <c r="P11" s="1108"/>
      <c r="Q11" s="1109"/>
      <c r="S11" s="1096">
        <f>O11</f>
        <v>0</v>
      </c>
      <c r="T11" s="1097"/>
      <c r="U11" s="1098"/>
      <c r="V11" s="397">
        <f t="shared" si="3"/>
        <v>0</v>
      </c>
      <c r="W11" s="395">
        <f>V11</f>
        <v>0</v>
      </c>
      <c r="X11" s="536" t="s">
        <v>409</v>
      </c>
    </row>
    <row r="12" spans="1:24" x14ac:dyDescent="0.2">
      <c r="A12" s="145"/>
      <c r="B12" s="750"/>
      <c r="C12" s="541"/>
      <c r="D12" s="432"/>
      <c r="E12" s="417" t="s">
        <v>44</v>
      </c>
      <c r="F12" s="418"/>
      <c r="G12" s="419"/>
      <c r="I12" s="809"/>
      <c r="J12" s="794"/>
      <c r="K12" s="795"/>
      <c r="L12" s="582"/>
      <c r="M12" s="577"/>
      <c r="N12" s="421"/>
      <c r="O12" s="1105"/>
      <c r="P12" s="1091"/>
      <c r="Q12" s="1106"/>
      <c r="S12" s="1093"/>
      <c r="T12" s="1094"/>
      <c r="U12" s="1095"/>
      <c r="V12" s="378"/>
      <c r="W12" s="424"/>
      <c r="X12" s="378"/>
    </row>
    <row r="13" spans="1:24" x14ac:dyDescent="0.2">
      <c r="A13" s="157"/>
      <c r="B13" s="749"/>
      <c r="C13" s="540"/>
      <c r="D13" s="147"/>
      <c r="E13" s="154" t="s">
        <v>323</v>
      </c>
      <c r="F13" s="148" t="s">
        <v>271</v>
      </c>
      <c r="G13" s="380" t="s">
        <v>352</v>
      </c>
      <c r="H13" s="150"/>
      <c r="I13" s="808"/>
      <c r="J13" s="790">
        <f t="shared" ref="J13:J24" si="4">$J$6</f>
        <v>0</v>
      </c>
      <c r="K13" s="791">
        <v>1</v>
      </c>
      <c r="L13" s="580">
        <v>50</v>
      </c>
      <c r="M13" s="543">
        <f t="shared" si="2"/>
        <v>0</v>
      </c>
      <c r="N13" s="374">
        <f t="shared" si="0"/>
        <v>0</v>
      </c>
      <c r="O13" s="1107">
        <f>ROUNDDOWN(N13/1,0)</f>
        <v>0</v>
      </c>
      <c r="P13" s="1108"/>
      <c r="Q13" s="1109"/>
      <c r="S13" s="1096">
        <f t="shared" ref="S13:S27" si="5">O13</f>
        <v>0</v>
      </c>
      <c r="T13" s="1097"/>
      <c r="U13" s="1098"/>
      <c r="V13" s="397">
        <f t="shared" si="3"/>
        <v>0</v>
      </c>
      <c r="W13" s="395">
        <f t="shared" si="1"/>
        <v>0</v>
      </c>
      <c r="X13" s="536" t="s">
        <v>304</v>
      </c>
    </row>
    <row r="14" spans="1:24" ht="15.75" customHeight="1" x14ac:dyDescent="0.2">
      <c r="A14" s="157"/>
      <c r="B14" s="749"/>
      <c r="C14" s="540"/>
      <c r="D14" s="147"/>
      <c r="E14" s="154" t="s">
        <v>324</v>
      </c>
      <c r="F14" s="148" t="s">
        <v>306</v>
      </c>
      <c r="G14" s="380" t="s">
        <v>272</v>
      </c>
      <c r="H14" s="150"/>
      <c r="I14" s="808"/>
      <c r="J14" s="790">
        <f t="shared" si="4"/>
        <v>0</v>
      </c>
      <c r="K14" s="791">
        <v>1</v>
      </c>
      <c r="L14" s="580">
        <v>5</v>
      </c>
      <c r="M14" s="543">
        <f>(J14*K14)/L14</f>
        <v>0</v>
      </c>
      <c r="N14" s="374">
        <f>ROUNDUP(M14,0)</f>
        <v>0</v>
      </c>
      <c r="O14" s="1107">
        <f>ROUNDDOWN(N14/1,0)</f>
        <v>0</v>
      </c>
      <c r="P14" s="1108"/>
      <c r="Q14" s="1109"/>
      <c r="S14" s="1096">
        <f t="shared" ref="S14:S22" si="6">O14</f>
        <v>0</v>
      </c>
      <c r="T14" s="1097"/>
      <c r="U14" s="1098"/>
      <c r="V14" s="397">
        <f>(S14*1)+U14</f>
        <v>0</v>
      </c>
      <c r="W14" s="395">
        <f>V14</f>
        <v>0</v>
      </c>
      <c r="X14" s="536" t="s">
        <v>305</v>
      </c>
    </row>
    <row r="15" spans="1:24" x14ac:dyDescent="0.2">
      <c r="A15" s="155"/>
      <c r="B15" s="749"/>
      <c r="C15" s="540"/>
      <c r="D15" s="147"/>
      <c r="E15" s="154" t="s">
        <v>333</v>
      </c>
      <c r="F15" s="148" t="s">
        <v>58</v>
      </c>
      <c r="G15" s="380" t="s">
        <v>6</v>
      </c>
      <c r="H15" s="150"/>
      <c r="I15" s="808"/>
      <c r="J15" s="790">
        <f>$J$6</f>
        <v>0</v>
      </c>
      <c r="K15" s="791">
        <v>1</v>
      </c>
      <c r="L15" s="580">
        <v>60</v>
      </c>
      <c r="M15" s="543">
        <f>(J15*K15)/L15</f>
        <v>0</v>
      </c>
      <c r="N15" s="374">
        <f>ROUNDUP(M15,0)</f>
        <v>0</v>
      </c>
      <c r="O15" s="425">
        <f>ROUNDDOWN(N15/30,0)</f>
        <v>0</v>
      </c>
      <c r="P15" s="371" t="s">
        <v>190</v>
      </c>
      <c r="Q15" s="426">
        <f>MOD(N15,30)</f>
        <v>0</v>
      </c>
      <c r="S15" s="827">
        <f t="shared" si="6"/>
        <v>0</v>
      </c>
      <c r="T15" s="785" t="s">
        <v>190</v>
      </c>
      <c r="U15" s="828">
        <f>Q15</f>
        <v>0</v>
      </c>
      <c r="V15" s="397">
        <f>(S15*30)+U15</f>
        <v>0</v>
      </c>
      <c r="W15" s="395">
        <f>V15</f>
        <v>0</v>
      </c>
      <c r="X15" s="536" t="s">
        <v>300</v>
      </c>
    </row>
    <row r="16" spans="1:24" x14ac:dyDescent="0.2">
      <c r="A16" s="155"/>
      <c r="B16" s="749"/>
      <c r="C16" s="540"/>
      <c r="D16" s="147"/>
      <c r="E16" s="154" t="s">
        <v>334</v>
      </c>
      <c r="F16" s="148" t="s">
        <v>57</v>
      </c>
      <c r="G16" s="380" t="s">
        <v>6</v>
      </c>
      <c r="H16" s="150"/>
      <c r="I16" s="810"/>
      <c r="J16" s="790">
        <f>$J$6</f>
        <v>0</v>
      </c>
      <c r="K16" s="791">
        <v>1</v>
      </c>
      <c r="L16" s="580">
        <v>30</v>
      </c>
      <c r="M16" s="543">
        <f>(J16*K16)/L16</f>
        <v>0</v>
      </c>
      <c r="N16" s="374">
        <f>ROUNDUP(M16,0)</f>
        <v>0</v>
      </c>
      <c r="O16" s="425">
        <f>ROUNDDOWN(N16/56,0)</f>
        <v>0</v>
      </c>
      <c r="P16" s="371" t="s">
        <v>190</v>
      </c>
      <c r="Q16" s="426">
        <f>MOD(N16,56)</f>
        <v>0</v>
      </c>
      <c r="S16" s="827">
        <f t="shared" si="6"/>
        <v>0</v>
      </c>
      <c r="T16" s="785" t="s">
        <v>190</v>
      </c>
      <c r="U16" s="828">
        <f>Q16</f>
        <v>0</v>
      </c>
      <c r="V16" s="397">
        <f>(S16*56)+U16</f>
        <v>0</v>
      </c>
      <c r="W16" s="395">
        <f>V16</f>
        <v>0</v>
      </c>
      <c r="X16" s="536" t="s">
        <v>300</v>
      </c>
    </row>
    <row r="17" spans="1:24" x14ac:dyDescent="0.2">
      <c r="A17" s="155"/>
      <c r="B17" s="749"/>
      <c r="C17" s="540"/>
      <c r="D17" s="147"/>
      <c r="E17" s="154" t="s">
        <v>335</v>
      </c>
      <c r="F17" s="148" t="s">
        <v>263</v>
      </c>
      <c r="G17" s="380" t="s">
        <v>6</v>
      </c>
      <c r="H17" s="150"/>
      <c r="I17" s="810"/>
      <c r="J17" s="818">
        <f>$J$6</f>
        <v>0</v>
      </c>
      <c r="K17" s="791">
        <v>1</v>
      </c>
      <c r="L17" s="580">
        <v>6</v>
      </c>
      <c r="M17" s="543">
        <f>(J17*K17)/L17</f>
        <v>0</v>
      </c>
      <c r="N17" s="374">
        <f>ROUNDUP(M17,0)</f>
        <v>0</v>
      </c>
      <c r="O17" s="1107">
        <f t="shared" ref="O17" si="7">ROUNDDOWN(N17/1,0)</f>
        <v>0</v>
      </c>
      <c r="P17" s="1108"/>
      <c r="Q17" s="1109"/>
      <c r="S17" s="1096">
        <f t="shared" si="6"/>
        <v>0</v>
      </c>
      <c r="T17" s="1097"/>
      <c r="U17" s="1098"/>
      <c r="V17" s="397">
        <f>(S17*48)+U17</f>
        <v>0</v>
      </c>
      <c r="W17" s="395">
        <f>V17</f>
        <v>0</v>
      </c>
      <c r="X17" s="536" t="s">
        <v>300</v>
      </c>
    </row>
    <row r="18" spans="1:24" x14ac:dyDescent="0.2">
      <c r="A18" s="157"/>
      <c r="B18" s="749"/>
      <c r="C18" s="540"/>
      <c r="D18" s="147"/>
      <c r="E18" s="154" t="s">
        <v>336</v>
      </c>
      <c r="F18" s="148" t="s">
        <v>118</v>
      </c>
      <c r="G18" s="380" t="s">
        <v>6</v>
      </c>
      <c r="H18" s="150"/>
      <c r="I18" s="808"/>
      <c r="J18" s="790">
        <f t="shared" si="4"/>
        <v>0</v>
      </c>
      <c r="K18" s="791">
        <v>1</v>
      </c>
      <c r="L18" s="580">
        <v>55</v>
      </c>
      <c r="M18" s="543">
        <f>(J18*K18)/L18</f>
        <v>0</v>
      </c>
      <c r="N18" s="374">
        <f>ROUNDUP(M18,0)</f>
        <v>0</v>
      </c>
      <c r="O18" s="425">
        <f>ROUNDDOWN(N18/24,0)</f>
        <v>0</v>
      </c>
      <c r="P18" s="371" t="s">
        <v>190</v>
      </c>
      <c r="Q18" s="426">
        <f>MOD(N18,24)</f>
        <v>0</v>
      </c>
      <c r="S18" s="827">
        <f t="shared" si="6"/>
        <v>0</v>
      </c>
      <c r="T18" s="785" t="s">
        <v>190</v>
      </c>
      <c r="U18" s="828">
        <f>Q18</f>
        <v>0</v>
      </c>
      <c r="V18" s="397">
        <f>(S18*24)+U18</f>
        <v>0</v>
      </c>
      <c r="W18" s="395">
        <f>V18</f>
        <v>0</v>
      </c>
      <c r="X18" s="536" t="s">
        <v>300</v>
      </c>
    </row>
    <row r="19" spans="1:24" x14ac:dyDescent="0.2">
      <c r="A19" s="157"/>
      <c r="B19" s="749"/>
      <c r="C19" s="540"/>
      <c r="D19" s="147"/>
      <c r="E19" s="154" t="s">
        <v>337</v>
      </c>
      <c r="F19" s="148" t="s">
        <v>119</v>
      </c>
      <c r="G19" s="380" t="s">
        <v>6</v>
      </c>
      <c r="H19" s="150"/>
      <c r="I19" s="808"/>
      <c r="J19" s="790">
        <f t="shared" si="4"/>
        <v>0</v>
      </c>
      <c r="K19" s="791">
        <v>1</v>
      </c>
      <c r="L19" s="580">
        <v>27.5</v>
      </c>
      <c r="M19" s="543">
        <f t="shared" si="2"/>
        <v>0</v>
      </c>
      <c r="N19" s="374">
        <f t="shared" si="0"/>
        <v>0</v>
      </c>
      <c r="O19" s="425">
        <f>ROUNDDOWN(N19/56,0)</f>
        <v>0</v>
      </c>
      <c r="P19" s="371" t="s">
        <v>190</v>
      </c>
      <c r="Q19" s="426">
        <f>MOD(N19,56)</f>
        <v>0</v>
      </c>
      <c r="R19" s="379"/>
      <c r="S19" s="827">
        <f t="shared" si="6"/>
        <v>0</v>
      </c>
      <c r="T19" s="785" t="s">
        <v>190</v>
      </c>
      <c r="U19" s="828">
        <f>Q19</f>
        <v>0</v>
      </c>
      <c r="V19" s="397">
        <f>(S19*56)+U19</f>
        <v>0</v>
      </c>
      <c r="W19" s="395">
        <f t="shared" si="1"/>
        <v>0</v>
      </c>
      <c r="X19" s="536" t="s">
        <v>300</v>
      </c>
    </row>
    <row r="20" spans="1:24" x14ac:dyDescent="0.2">
      <c r="A20" s="157"/>
      <c r="B20" s="749"/>
      <c r="C20" s="540"/>
      <c r="D20" s="147"/>
      <c r="E20" s="154" t="s">
        <v>338</v>
      </c>
      <c r="F20" s="148" t="s">
        <v>120</v>
      </c>
      <c r="G20" s="380" t="s">
        <v>6</v>
      </c>
      <c r="H20" s="150"/>
      <c r="I20" s="808"/>
      <c r="J20" s="790">
        <f t="shared" si="4"/>
        <v>0</v>
      </c>
      <c r="K20" s="791">
        <v>1</v>
      </c>
      <c r="L20" s="580">
        <v>25</v>
      </c>
      <c r="M20" s="543">
        <f t="shared" si="2"/>
        <v>0</v>
      </c>
      <c r="N20" s="374">
        <f t="shared" si="0"/>
        <v>0</v>
      </c>
      <c r="O20" s="425">
        <f>ROUNDDOWN(N20/30,0)</f>
        <v>0</v>
      </c>
      <c r="P20" s="371" t="s">
        <v>190</v>
      </c>
      <c r="Q20" s="426">
        <f>MOD(N20,30)</f>
        <v>0</v>
      </c>
      <c r="S20" s="827">
        <f t="shared" si="6"/>
        <v>0</v>
      </c>
      <c r="T20" s="785" t="s">
        <v>190</v>
      </c>
      <c r="U20" s="828">
        <f>Q20</f>
        <v>0</v>
      </c>
      <c r="V20" s="397">
        <f>(S20*30)+U20</f>
        <v>0</v>
      </c>
      <c r="W20" s="395">
        <f t="shared" si="1"/>
        <v>0</v>
      </c>
      <c r="X20" s="536" t="s">
        <v>300</v>
      </c>
    </row>
    <row r="21" spans="1:24" x14ac:dyDescent="0.2">
      <c r="A21" s="157"/>
      <c r="B21" s="749"/>
      <c r="C21" s="619"/>
      <c r="D21" s="147"/>
      <c r="E21" s="558" t="s">
        <v>339</v>
      </c>
      <c r="F21" s="558" t="s">
        <v>121</v>
      </c>
      <c r="G21" s="578" t="s">
        <v>6</v>
      </c>
      <c r="H21" s="565"/>
      <c r="I21" s="808"/>
      <c r="J21" s="819">
        <f t="shared" si="4"/>
        <v>0</v>
      </c>
      <c r="K21" s="820">
        <v>1</v>
      </c>
      <c r="L21" s="598">
        <v>12.5</v>
      </c>
      <c r="M21" s="366">
        <f t="shared" si="2"/>
        <v>0</v>
      </c>
      <c r="N21" s="374">
        <f t="shared" si="0"/>
        <v>0</v>
      </c>
      <c r="O21" s="425">
        <f>ROUNDDOWN(N21/56,0)</f>
        <v>0</v>
      </c>
      <c r="P21" s="371" t="s">
        <v>190</v>
      </c>
      <c r="Q21" s="426">
        <f>MOD(N21,56)</f>
        <v>0</v>
      </c>
      <c r="S21" s="827">
        <f t="shared" si="6"/>
        <v>0</v>
      </c>
      <c r="T21" s="785" t="s">
        <v>190</v>
      </c>
      <c r="U21" s="828">
        <f>Q21</f>
        <v>0</v>
      </c>
      <c r="V21" s="397">
        <f>(S21*56)+U21</f>
        <v>0</v>
      </c>
      <c r="W21" s="395">
        <f t="shared" si="1"/>
        <v>0</v>
      </c>
      <c r="X21" s="536" t="s">
        <v>300</v>
      </c>
    </row>
    <row r="22" spans="1:24" x14ac:dyDescent="0.2">
      <c r="A22" s="157"/>
      <c r="B22" s="749"/>
      <c r="C22" s="619"/>
      <c r="D22" s="147"/>
      <c r="E22" s="558" t="s">
        <v>340</v>
      </c>
      <c r="F22" s="558" t="s">
        <v>83</v>
      </c>
      <c r="G22" s="578" t="s">
        <v>3</v>
      </c>
      <c r="H22" s="565"/>
      <c r="I22" s="808">
        <v>3</v>
      </c>
      <c r="J22" s="819">
        <f t="shared" si="4"/>
        <v>0</v>
      </c>
      <c r="K22" s="821">
        <v>1</v>
      </c>
      <c r="L22" s="598">
        <f>17/I22</f>
        <v>5.666666666666667</v>
      </c>
      <c r="M22" s="366">
        <f t="shared" si="2"/>
        <v>0</v>
      </c>
      <c r="N22" s="374">
        <f t="shared" si="0"/>
        <v>0</v>
      </c>
      <c r="O22" s="425">
        <f>ROUNDDOWN(N22/48,0)</f>
        <v>0</v>
      </c>
      <c r="P22" s="371" t="s">
        <v>190</v>
      </c>
      <c r="Q22" s="426">
        <f>MOD(N22,48)</f>
        <v>0</v>
      </c>
      <c r="S22" s="827">
        <f t="shared" si="6"/>
        <v>0</v>
      </c>
      <c r="T22" s="785" t="s">
        <v>190</v>
      </c>
      <c r="U22" s="828">
        <f>Q22</f>
        <v>0</v>
      </c>
      <c r="V22" s="397">
        <f>(S22*48)+U22</f>
        <v>0</v>
      </c>
      <c r="W22" s="395">
        <f t="shared" si="1"/>
        <v>0</v>
      </c>
      <c r="X22" s="536" t="s">
        <v>3</v>
      </c>
    </row>
    <row r="23" spans="1:24" x14ac:dyDescent="0.2">
      <c r="A23" s="157"/>
      <c r="B23" s="749"/>
      <c r="C23" s="619"/>
      <c r="D23" s="147"/>
      <c r="E23" s="558" t="s">
        <v>325</v>
      </c>
      <c r="F23" s="558" t="s">
        <v>91</v>
      </c>
      <c r="G23" s="578" t="s">
        <v>187</v>
      </c>
      <c r="H23" s="565"/>
      <c r="I23" s="808">
        <v>7</v>
      </c>
      <c r="J23" s="819">
        <f t="shared" si="4"/>
        <v>0</v>
      </c>
      <c r="K23" s="821">
        <v>1</v>
      </c>
      <c r="L23" s="598">
        <f>600/I23</f>
        <v>85.714285714285708</v>
      </c>
      <c r="M23" s="366">
        <f t="shared" si="2"/>
        <v>0</v>
      </c>
      <c r="N23" s="374">
        <f t="shared" si="0"/>
        <v>0</v>
      </c>
      <c r="O23" s="1107">
        <f t="shared" ref="O23:O31" si="8">ROUNDDOWN(N23/1,0)</f>
        <v>0</v>
      </c>
      <c r="P23" s="1108"/>
      <c r="Q23" s="1109"/>
      <c r="S23" s="1096">
        <f t="shared" si="5"/>
        <v>0</v>
      </c>
      <c r="T23" s="1097"/>
      <c r="U23" s="1098"/>
      <c r="V23" s="397">
        <f t="shared" si="3"/>
        <v>0</v>
      </c>
      <c r="W23" s="395">
        <f t="shared" si="1"/>
        <v>0</v>
      </c>
      <c r="X23" s="536" t="s">
        <v>257</v>
      </c>
    </row>
    <row r="24" spans="1:24" x14ac:dyDescent="0.2">
      <c r="A24" s="157"/>
      <c r="B24" s="749"/>
      <c r="C24" s="619"/>
      <c r="D24" s="147"/>
      <c r="E24" s="559" t="s">
        <v>326</v>
      </c>
      <c r="F24" s="558" t="s">
        <v>59</v>
      </c>
      <c r="G24" s="578" t="s">
        <v>187</v>
      </c>
      <c r="H24" s="565"/>
      <c r="I24" s="808">
        <v>1</v>
      </c>
      <c r="J24" s="819">
        <f t="shared" si="4"/>
        <v>0</v>
      </c>
      <c r="K24" s="821">
        <v>1</v>
      </c>
      <c r="L24" s="598">
        <f>300/I24</f>
        <v>300</v>
      </c>
      <c r="M24" s="366">
        <f t="shared" si="2"/>
        <v>0</v>
      </c>
      <c r="N24" s="374">
        <f t="shared" si="0"/>
        <v>0</v>
      </c>
      <c r="O24" s="1107">
        <f t="shared" si="8"/>
        <v>0</v>
      </c>
      <c r="P24" s="1108"/>
      <c r="Q24" s="1109"/>
      <c r="S24" s="1096">
        <f t="shared" si="5"/>
        <v>0</v>
      </c>
      <c r="T24" s="1097"/>
      <c r="U24" s="1098"/>
      <c r="V24" s="397">
        <f t="shared" si="3"/>
        <v>0</v>
      </c>
      <c r="W24" s="395">
        <f t="shared" si="1"/>
        <v>0</v>
      </c>
      <c r="X24" s="536" t="s">
        <v>257</v>
      </c>
    </row>
    <row r="25" spans="1:24" x14ac:dyDescent="0.2">
      <c r="A25" s="157"/>
      <c r="B25" s="750"/>
      <c r="C25" s="620"/>
      <c r="D25" s="432"/>
      <c r="E25" s="560" t="s">
        <v>45</v>
      </c>
      <c r="F25" s="561"/>
      <c r="G25" s="563"/>
      <c r="H25" s="575"/>
      <c r="I25" s="809"/>
      <c r="J25" s="822"/>
      <c r="K25" s="823"/>
      <c r="L25" s="582"/>
      <c r="M25" s="420"/>
      <c r="N25" s="421"/>
      <c r="O25" s="1105"/>
      <c r="P25" s="1091"/>
      <c r="Q25" s="1106"/>
      <c r="S25" s="1093"/>
      <c r="T25" s="1094"/>
      <c r="U25" s="1095"/>
      <c r="V25" s="378"/>
      <c r="W25" s="424"/>
      <c r="X25" s="378"/>
    </row>
    <row r="26" spans="1:24" x14ac:dyDescent="0.2">
      <c r="A26" s="159"/>
      <c r="B26" s="749"/>
      <c r="C26" s="619"/>
      <c r="D26" s="147"/>
      <c r="E26" s="558" t="s">
        <v>328</v>
      </c>
      <c r="F26" s="558" t="s">
        <v>91</v>
      </c>
      <c r="G26" s="578" t="s">
        <v>187</v>
      </c>
      <c r="H26" s="565"/>
      <c r="I26" s="808">
        <v>15</v>
      </c>
      <c r="J26" s="819">
        <f t="shared" ref="J26:J31" si="9">$J$6</f>
        <v>0</v>
      </c>
      <c r="K26" s="824">
        <v>1</v>
      </c>
      <c r="L26" s="580">
        <f>600/I26</f>
        <v>40</v>
      </c>
      <c r="M26" s="366">
        <f t="shared" si="2"/>
        <v>0</v>
      </c>
      <c r="N26" s="374">
        <f t="shared" si="0"/>
        <v>0</v>
      </c>
      <c r="O26" s="1107">
        <f t="shared" si="8"/>
        <v>0</v>
      </c>
      <c r="P26" s="1108"/>
      <c r="Q26" s="1109"/>
      <c r="S26" s="1096">
        <f t="shared" si="5"/>
        <v>0</v>
      </c>
      <c r="T26" s="1097"/>
      <c r="U26" s="1098"/>
      <c r="V26" s="397">
        <f t="shared" si="3"/>
        <v>0</v>
      </c>
      <c r="W26" s="395">
        <f t="shared" si="1"/>
        <v>0</v>
      </c>
      <c r="X26" s="536" t="s">
        <v>257</v>
      </c>
    </row>
    <row r="27" spans="1:24" x14ac:dyDescent="0.2">
      <c r="A27" s="159"/>
      <c r="B27" s="749"/>
      <c r="C27" s="619"/>
      <c r="D27" s="147"/>
      <c r="E27" s="558" t="s">
        <v>327</v>
      </c>
      <c r="F27" s="558" t="s">
        <v>59</v>
      </c>
      <c r="G27" s="578" t="s">
        <v>187</v>
      </c>
      <c r="H27" s="565"/>
      <c r="I27" s="808">
        <v>15</v>
      </c>
      <c r="J27" s="819">
        <f t="shared" si="9"/>
        <v>0</v>
      </c>
      <c r="K27" s="824">
        <v>1</v>
      </c>
      <c r="L27" s="581">
        <f>300/I27</f>
        <v>20</v>
      </c>
      <c r="M27" s="366">
        <f t="shared" si="2"/>
        <v>0</v>
      </c>
      <c r="N27" s="374">
        <f t="shared" si="0"/>
        <v>0</v>
      </c>
      <c r="O27" s="1107">
        <f t="shared" si="8"/>
        <v>0</v>
      </c>
      <c r="P27" s="1108"/>
      <c r="Q27" s="1109"/>
      <c r="S27" s="1096">
        <f t="shared" si="5"/>
        <v>0</v>
      </c>
      <c r="T27" s="1097"/>
      <c r="U27" s="1098"/>
      <c r="V27" s="397">
        <f t="shared" si="3"/>
        <v>0</v>
      </c>
      <c r="W27" s="395">
        <f t="shared" si="1"/>
        <v>0</v>
      </c>
      <c r="X27" s="536" t="s">
        <v>257</v>
      </c>
    </row>
    <row r="28" spans="1:24" x14ac:dyDescent="0.2">
      <c r="A28" s="159"/>
      <c r="B28" s="749"/>
      <c r="C28" s="619"/>
      <c r="D28" s="147"/>
      <c r="E28" s="558" t="s">
        <v>329</v>
      </c>
      <c r="F28" s="558" t="s">
        <v>92</v>
      </c>
      <c r="G28" s="578" t="s">
        <v>187</v>
      </c>
      <c r="H28" s="565"/>
      <c r="I28" s="808">
        <v>15</v>
      </c>
      <c r="J28" s="819">
        <f t="shared" si="9"/>
        <v>0</v>
      </c>
      <c r="K28" s="824">
        <v>1</v>
      </c>
      <c r="L28" s="580">
        <f>625/I28</f>
        <v>41.666666666666664</v>
      </c>
      <c r="M28" s="366">
        <f t="shared" si="2"/>
        <v>0</v>
      </c>
      <c r="N28" s="374">
        <f t="shared" si="0"/>
        <v>0</v>
      </c>
      <c r="O28" s="1107">
        <f t="shared" si="8"/>
        <v>0</v>
      </c>
      <c r="P28" s="1108"/>
      <c r="Q28" s="1109"/>
      <c r="S28" s="1096">
        <f>O28</f>
        <v>0</v>
      </c>
      <c r="T28" s="1097"/>
      <c r="U28" s="1098"/>
      <c r="V28" s="397">
        <f t="shared" si="3"/>
        <v>0</v>
      </c>
      <c r="W28" s="395">
        <f t="shared" si="1"/>
        <v>0</v>
      </c>
      <c r="X28" s="536" t="s">
        <v>257</v>
      </c>
    </row>
    <row r="29" spans="1:24" x14ac:dyDescent="0.2">
      <c r="A29" s="159"/>
      <c r="B29" s="749"/>
      <c r="C29" s="619"/>
      <c r="D29" s="147"/>
      <c r="E29" s="564" t="s">
        <v>273</v>
      </c>
      <c r="F29" s="558" t="s">
        <v>93</v>
      </c>
      <c r="G29" s="578" t="s">
        <v>3</v>
      </c>
      <c r="H29" s="565"/>
      <c r="I29" s="808">
        <v>15</v>
      </c>
      <c r="J29" s="819">
        <f t="shared" si="9"/>
        <v>0</v>
      </c>
      <c r="K29" s="824">
        <v>1</v>
      </c>
      <c r="L29" s="580">
        <f>16.7/I29</f>
        <v>1.1133333333333333</v>
      </c>
      <c r="M29" s="366">
        <f t="shared" si="2"/>
        <v>0</v>
      </c>
      <c r="N29" s="374">
        <f t="shared" si="0"/>
        <v>0</v>
      </c>
      <c r="O29" s="425">
        <f>ROUNDDOWN(N29/48,0)</f>
        <v>0</v>
      </c>
      <c r="P29" s="371" t="s">
        <v>190</v>
      </c>
      <c r="Q29" s="426">
        <f>MOD(N29,48)</f>
        <v>0</v>
      </c>
      <c r="S29" s="827">
        <f>O29</f>
        <v>0</v>
      </c>
      <c r="T29" s="785" t="s">
        <v>190</v>
      </c>
      <c r="U29" s="828">
        <f>Q29</f>
        <v>0</v>
      </c>
      <c r="V29" s="397">
        <f>(S29*48)+U29</f>
        <v>0</v>
      </c>
      <c r="W29" s="395">
        <f t="shared" si="1"/>
        <v>0</v>
      </c>
      <c r="X29" s="536" t="s">
        <v>3</v>
      </c>
    </row>
    <row r="30" spans="1:24" x14ac:dyDescent="0.2">
      <c r="A30" s="159"/>
      <c r="B30" s="749"/>
      <c r="C30" s="619"/>
      <c r="D30" s="147"/>
      <c r="E30" s="564" t="s">
        <v>331</v>
      </c>
      <c r="F30" s="566" t="s">
        <v>63</v>
      </c>
      <c r="G30" s="578" t="s">
        <v>187</v>
      </c>
      <c r="H30" s="565"/>
      <c r="I30" s="808">
        <v>15</v>
      </c>
      <c r="J30" s="819">
        <f t="shared" si="9"/>
        <v>0</v>
      </c>
      <c r="K30" s="824">
        <v>1</v>
      </c>
      <c r="L30" s="580">
        <f>675/I30</f>
        <v>45</v>
      </c>
      <c r="M30" s="366">
        <f t="shared" si="2"/>
        <v>0</v>
      </c>
      <c r="N30" s="374">
        <f t="shared" si="0"/>
        <v>0</v>
      </c>
      <c r="O30" s="1107">
        <f t="shared" si="8"/>
        <v>0</v>
      </c>
      <c r="P30" s="1108"/>
      <c r="Q30" s="1109"/>
      <c r="S30" s="1096">
        <f>O30</f>
        <v>0</v>
      </c>
      <c r="T30" s="1097"/>
      <c r="U30" s="1098"/>
      <c r="V30" s="397">
        <f t="shared" si="3"/>
        <v>0</v>
      </c>
      <c r="W30" s="395">
        <f t="shared" si="1"/>
        <v>0</v>
      </c>
      <c r="X30" s="536" t="s">
        <v>257</v>
      </c>
    </row>
    <row r="31" spans="1:24" x14ac:dyDescent="0.2">
      <c r="A31" s="159"/>
      <c r="B31" s="749"/>
      <c r="C31" s="619"/>
      <c r="D31" s="147"/>
      <c r="E31" s="564" t="s">
        <v>330</v>
      </c>
      <c r="F31" s="566" t="s">
        <v>64</v>
      </c>
      <c r="G31" s="578" t="s">
        <v>187</v>
      </c>
      <c r="H31" s="565"/>
      <c r="I31" s="808">
        <v>15</v>
      </c>
      <c r="J31" s="819">
        <f t="shared" si="9"/>
        <v>0</v>
      </c>
      <c r="K31" s="824">
        <v>1</v>
      </c>
      <c r="L31" s="580">
        <f>340/I31</f>
        <v>22.666666666666668</v>
      </c>
      <c r="M31" s="366">
        <f t="shared" si="2"/>
        <v>0</v>
      </c>
      <c r="N31" s="374">
        <f t="shared" si="0"/>
        <v>0</v>
      </c>
      <c r="O31" s="1107">
        <f t="shared" si="8"/>
        <v>0</v>
      </c>
      <c r="P31" s="1108"/>
      <c r="Q31" s="1109"/>
      <c r="S31" s="1096">
        <f>O31</f>
        <v>0</v>
      </c>
      <c r="T31" s="1097"/>
      <c r="U31" s="1098"/>
      <c r="V31" s="397">
        <f t="shared" si="3"/>
        <v>0</v>
      </c>
      <c r="W31" s="395">
        <f t="shared" si="1"/>
        <v>0</v>
      </c>
      <c r="X31" s="536" t="s">
        <v>257</v>
      </c>
    </row>
    <row r="32" spans="1:24" x14ac:dyDescent="0.2">
      <c r="B32" s="750"/>
      <c r="C32" s="620"/>
      <c r="D32" s="432"/>
      <c r="E32" s="567" t="s">
        <v>275</v>
      </c>
      <c r="F32" s="561"/>
      <c r="G32" s="563"/>
      <c r="H32" s="575"/>
      <c r="I32" s="809"/>
      <c r="J32" s="822"/>
      <c r="K32" s="823"/>
      <c r="L32" s="582"/>
      <c r="M32" s="420"/>
      <c r="N32" s="421"/>
      <c r="S32" s="400"/>
      <c r="T32" s="399"/>
      <c r="U32" s="829"/>
      <c r="V32" s="378">
        <f>(S32*48)+U32</f>
        <v>0</v>
      </c>
      <c r="W32" s="424"/>
      <c r="X32" s="378"/>
    </row>
    <row r="33" spans="2:24" x14ac:dyDescent="0.2">
      <c r="B33" s="749"/>
      <c r="C33" s="619"/>
      <c r="D33" s="147"/>
      <c r="E33" s="568" t="s">
        <v>332</v>
      </c>
      <c r="F33" s="992" t="s">
        <v>397</v>
      </c>
      <c r="G33" s="579" t="s">
        <v>195</v>
      </c>
      <c r="H33" s="569"/>
      <c r="I33" s="808"/>
      <c r="J33" s="819">
        <f>$J$6</f>
        <v>0</v>
      </c>
      <c r="K33" s="824">
        <v>1</v>
      </c>
      <c r="L33" s="599">
        <v>45</v>
      </c>
      <c r="M33" s="366">
        <f t="shared" si="2"/>
        <v>0</v>
      </c>
      <c r="N33" s="374">
        <f t="shared" si="0"/>
        <v>0</v>
      </c>
      <c r="O33" s="1107">
        <f t="shared" ref="O33:O41" si="10">ROUNDDOWN(N33/1,0)</f>
        <v>0</v>
      </c>
      <c r="P33" s="1108"/>
      <c r="Q33" s="1109"/>
      <c r="S33" s="1096">
        <f>O33</f>
        <v>0</v>
      </c>
      <c r="T33" s="1097"/>
      <c r="U33" s="1098"/>
      <c r="V33" s="397">
        <f>(S33*1)+U33</f>
        <v>0</v>
      </c>
      <c r="W33" s="395">
        <f>V33</f>
        <v>0</v>
      </c>
      <c r="X33" s="536" t="s">
        <v>307</v>
      </c>
    </row>
    <row r="34" spans="2:24" x14ac:dyDescent="0.2">
      <c r="B34" s="749"/>
      <c r="C34" s="619"/>
      <c r="D34" s="147"/>
      <c r="E34" s="570" t="s">
        <v>354</v>
      </c>
      <c r="F34" s="571" t="s">
        <v>73</v>
      </c>
      <c r="G34" s="579" t="s">
        <v>195</v>
      </c>
      <c r="H34" s="569"/>
      <c r="I34" s="808"/>
      <c r="J34" s="819">
        <f>$J$6</f>
        <v>0</v>
      </c>
      <c r="K34" s="824">
        <v>1</v>
      </c>
      <c r="L34" s="580">
        <v>90</v>
      </c>
      <c r="M34" s="366">
        <f t="shared" si="2"/>
        <v>0</v>
      </c>
      <c r="N34" s="374">
        <f t="shared" si="0"/>
        <v>0</v>
      </c>
      <c r="O34" s="1107">
        <f t="shared" si="10"/>
        <v>0</v>
      </c>
      <c r="P34" s="1108"/>
      <c r="Q34" s="1109"/>
      <c r="S34" s="1096">
        <f>O34</f>
        <v>0</v>
      </c>
      <c r="T34" s="1097"/>
      <c r="U34" s="1098"/>
      <c r="V34" s="397">
        <f>(S34*1)+U34</f>
        <v>0</v>
      </c>
      <c r="W34" s="395">
        <f>V34</f>
        <v>0</v>
      </c>
      <c r="X34" s="536" t="s">
        <v>307</v>
      </c>
    </row>
    <row r="35" spans="2:24" x14ac:dyDescent="0.2">
      <c r="B35" s="749"/>
      <c r="C35" s="619"/>
      <c r="D35" s="147"/>
      <c r="E35" s="570" t="s">
        <v>355</v>
      </c>
      <c r="F35" s="571" t="s">
        <v>77</v>
      </c>
      <c r="G35" s="579" t="s">
        <v>195</v>
      </c>
      <c r="H35" s="569"/>
      <c r="I35" s="808"/>
      <c r="J35" s="819">
        <f>$J$6</f>
        <v>0</v>
      </c>
      <c r="K35" s="824">
        <v>1</v>
      </c>
      <c r="L35" s="599">
        <v>31.5</v>
      </c>
      <c r="M35" s="366">
        <f t="shared" si="2"/>
        <v>0</v>
      </c>
      <c r="N35" s="374">
        <f t="shared" si="0"/>
        <v>0</v>
      </c>
      <c r="O35" s="1107">
        <f t="shared" si="10"/>
        <v>0</v>
      </c>
      <c r="P35" s="1108"/>
      <c r="Q35" s="1109"/>
      <c r="S35" s="1096">
        <f>O35</f>
        <v>0</v>
      </c>
      <c r="T35" s="1097"/>
      <c r="U35" s="1098"/>
      <c r="V35" s="397">
        <f>(S35*1)+U35</f>
        <v>0</v>
      </c>
      <c r="W35" s="395">
        <f>V35</f>
        <v>0</v>
      </c>
      <c r="X35" s="536" t="s">
        <v>307</v>
      </c>
    </row>
    <row r="36" spans="2:24" x14ac:dyDescent="0.2">
      <c r="B36" s="750"/>
      <c r="C36" s="620"/>
      <c r="D36" s="432"/>
      <c r="E36" s="560" t="s">
        <v>276</v>
      </c>
      <c r="F36" s="561"/>
      <c r="G36" s="563"/>
      <c r="H36" s="575"/>
      <c r="I36" s="809"/>
      <c r="J36" s="822"/>
      <c r="K36" s="823"/>
      <c r="L36" s="582"/>
      <c r="M36" s="420"/>
      <c r="N36" s="421"/>
      <c r="S36" s="400"/>
      <c r="T36" s="399"/>
      <c r="U36" s="829"/>
      <c r="V36" s="378"/>
      <c r="W36" s="424"/>
      <c r="X36" s="378"/>
    </row>
    <row r="37" spans="2:24" x14ac:dyDescent="0.2">
      <c r="B37" s="749"/>
      <c r="C37" s="619"/>
      <c r="D37" s="147"/>
      <c r="E37" s="558" t="s">
        <v>341</v>
      </c>
      <c r="F37" s="558" t="s">
        <v>94</v>
      </c>
      <c r="G37" s="578" t="s">
        <v>187</v>
      </c>
      <c r="H37" s="565"/>
      <c r="I37" s="808">
        <v>10</v>
      </c>
      <c r="J37" s="819">
        <f t="shared" ref="J37:J42" si="11">$J$6</f>
        <v>0</v>
      </c>
      <c r="K37" s="824">
        <v>1</v>
      </c>
      <c r="L37" s="580">
        <f>500/I37</f>
        <v>50</v>
      </c>
      <c r="M37" s="366">
        <f t="shared" si="2"/>
        <v>0</v>
      </c>
      <c r="N37" s="374">
        <f t="shared" si="0"/>
        <v>0</v>
      </c>
      <c r="O37" s="1107">
        <f t="shared" si="10"/>
        <v>0</v>
      </c>
      <c r="P37" s="1108"/>
      <c r="Q37" s="1109"/>
      <c r="S37" s="1096">
        <f t="shared" ref="S37:S42" si="12">O37</f>
        <v>0</v>
      </c>
      <c r="T37" s="1097"/>
      <c r="U37" s="1098"/>
      <c r="V37" s="397">
        <f>(S37*1)+U37</f>
        <v>0</v>
      </c>
      <c r="W37" s="395">
        <f t="shared" si="1"/>
        <v>0</v>
      </c>
      <c r="X37" s="536" t="s">
        <v>257</v>
      </c>
    </row>
    <row r="38" spans="2:24" x14ac:dyDescent="0.2">
      <c r="B38" s="749"/>
      <c r="C38" s="619"/>
      <c r="D38" s="147"/>
      <c r="E38" s="558" t="s">
        <v>342</v>
      </c>
      <c r="F38" s="558" t="s">
        <v>60</v>
      </c>
      <c r="G38" s="578" t="s">
        <v>187</v>
      </c>
      <c r="H38" s="565"/>
      <c r="I38" s="808">
        <v>10</v>
      </c>
      <c r="J38" s="819">
        <f t="shared" si="11"/>
        <v>0</v>
      </c>
      <c r="K38" s="824">
        <v>1</v>
      </c>
      <c r="L38" s="580">
        <f>250/I38</f>
        <v>25</v>
      </c>
      <c r="M38" s="366">
        <f t="shared" si="2"/>
        <v>0</v>
      </c>
      <c r="N38" s="374">
        <f t="shared" si="0"/>
        <v>0</v>
      </c>
      <c r="O38" s="1107">
        <f t="shared" si="10"/>
        <v>0</v>
      </c>
      <c r="P38" s="1108"/>
      <c r="Q38" s="1109"/>
      <c r="S38" s="1096">
        <f t="shared" si="12"/>
        <v>0</v>
      </c>
      <c r="T38" s="1097"/>
      <c r="U38" s="1098"/>
      <c r="V38" s="397">
        <f>(S38*1)+U38</f>
        <v>0</v>
      </c>
      <c r="W38" s="395">
        <f t="shared" si="1"/>
        <v>0</v>
      </c>
      <c r="X38" s="536" t="s">
        <v>257</v>
      </c>
    </row>
    <row r="39" spans="2:24" x14ac:dyDescent="0.2">
      <c r="B39" s="749"/>
      <c r="C39" s="619"/>
      <c r="D39" s="147"/>
      <c r="E39" s="558" t="s">
        <v>343</v>
      </c>
      <c r="F39" s="558" t="s">
        <v>131</v>
      </c>
      <c r="G39" s="578" t="s">
        <v>187</v>
      </c>
      <c r="H39" s="565"/>
      <c r="I39" s="808">
        <v>10</v>
      </c>
      <c r="J39" s="819">
        <f t="shared" si="11"/>
        <v>0</v>
      </c>
      <c r="K39" s="824">
        <v>1</v>
      </c>
      <c r="L39" s="580">
        <f>540/I39</f>
        <v>54</v>
      </c>
      <c r="M39" s="366">
        <f t="shared" si="2"/>
        <v>0</v>
      </c>
      <c r="N39" s="374">
        <f t="shared" si="0"/>
        <v>0</v>
      </c>
      <c r="O39" s="1107">
        <f t="shared" si="10"/>
        <v>0</v>
      </c>
      <c r="P39" s="1108"/>
      <c r="Q39" s="1109"/>
      <c r="S39" s="1096">
        <f t="shared" si="12"/>
        <v>0</v>
      </c>
      <c r="T39" s="1097"/>
      <c r="U39" s="1098"/>
      <c r="V39" s="397">
        <f>(S39*1)+U39</f>
        <v>0</v>
      </c>
      <c r="W39" s="395">
        <f t="shared" si="1"/>
        <v>0</v>
      </c>
      <c r="X39" s="536" t="s">
        <v>257</v>
      </c>
    </row>
    <row r="40" spans="2:24" x14ac:dyDescent="0.2">
      <c r="B40" s="749"/>
      <c r="C40" s="619"/>
      <c r="D40" s="147"/>
      <c r="E40" s="564" t="s">
        <v>274</v>
      </c>
      <c r="F40" s="558" t="s">
        <v>130</v>
      </c>
      <c r="G40" s="578" t="s">
        <v>3</v>
      </c>
      <c r="H40" s="565"/>
      <c r="I40" s="808">
        <v>10</v>
      </c>
      <c r="J40" s="819">
        <f t="shared" si="11"/>
        <v>0</v>
      </c>
      <c r="K40" s="824">
        <v>1</v>
      </c>
      <c r="L40" s="580">
        <f>13.5/I40</f>
        <v>1.35</v>
      </c>
      <c r="M40" s="366">
        <f t="shared" si="2"/>
        <v>0</v>
      </c>
      <c r="N40" s="374">
        <f t="shared" si="0"/>
        <v>0</v>
      </c>
      <c r="O40" s="425">
        <f>ROUNDDOWN(N40/48,0)</f>
        <v>0</v>
      </c>
      <c r="P40" s="371" t="s">
        <v>190</v>
      </c>
      <c r="Q40" s="426">
        <f>MOD(N40,48)</f>
        <v>0</v>
      </c>
      <c r="S40" s="827">
        <f t="shared" si="12"/>
        <v>0</v>
      </c>
      <c r="T40" s="785" t="s">
        <v>190</v>
      </c>
      <c r="U40" s="828">
        <f>Q40</f>
        <v>0</v>
      </c>
      <c r="V40" s="397">
        <f>(S40*48)+U40</f>
        <v>0</v>
      </c>
      <c r="W40" s="395">
        <f t="shared" si="1"/>
        <v>0</v>
      </c>
      <c r="X40" s="536" t="s">
        <v>3</v>
      </c>
    </row>
    <row r="41" spans="2:24" x14ac:dyDescent="0.2">
      <c r="B41" s="749"/>
      <c r="C41" s="619"/>
      <c r="D41" s="147"/>
      <c r="E41" s="558" t="s">
        <v>344</v>
      </c>
      <c r="F41" s="558" t="s">
        <v>128</v>
      </c>
      <c r="G41" s="578" t="s">
        <v>187</v>
      </c>
      <c r="H41" s="565"/>
      <c r="I41" s="808">
        <v>6</v>
      </c>
      <c r="J41" s="819">
        <f t="shared" si="11"/>
        <v>0</v>
      </c>
      <c r="K41" s="824">
        <v>1</v>
      </c>
      <c r="L41" s="580">
        <f>544/I41</f>
        <v>90.666666666666671</v>
      </c>
      <c r="M41" s="366">
        <f t="shared" si="2"/>
        <v>0</v>
      </c>
      <c r="N41" s="374">
        <f t="shared" si="0"/>
        <v>0</v>
      </c>
      <c r="O41" s="1107">
        <f t="shared" si="10"/>
        <v>0</v>
      </c>
      <c r="P41" s="1108"/>
      <c r="Q41" s="1109"/>
      <c r="S41" s="1096">
        <f t="shared" si="12"/>
        <v>0</v>
      </c>
      <c r="T41" s="1097"/>
      <c r="U41" s="1098"/>
      <c r="V41" s="397">
        <f>(S41*1)+U41</f>
        <v>0</v>
      </c>
      <c r="W41" s="395">
        <f t="shared" si="1"/>
        <v>0</v>
      </c>
      <c r="X41" s="536" t="s">
        <v>257</v>
      </c>
    </row>
    <row r="42" spans="2:24" x14ac:dyDescent="0.2">
      <c r="B42" s="749"/>
      <c r="C42" s="619"/>
      <c r="D42" s="147"/>
      <c r="E42" s="558" t="s">
        <v>345</v>
      </c>
      <c r="F42" s="558" t="s">
        <v>28</v>
      </c>
      <c r="G42" s="578" t="s">
        <v>3</v>
      </c>
      <c r="H42" s="565"/>
      <c r="I42" s="808">
        <v>6</v>
      </c>
      <c r="J42" s="819">
        <f t="shared" si="11"/>
        <v>0</v>
      </c>
      <c r="K42" s="824">
        <v>1</v>
      </c>
      <c r="L42" s="580">
        <f>17/I42</f>
        <v>2.8333333333333335</v>
      </c>
      <c r="M42" s="366">
        <f t="shared" si="2"/>
        <v>0</v>
      </c>
      <c r="N42" s="374">
        <f t="shared" si="0"/>
        <v>0</v>
      </c>
      <c r="O42" s="425">
        <f>ROUNDDOWN(N42/48,0)</f>
        <v>0</v>
      </c>
      <c r="P42" s="371" t="s">
        <v>190</v>
      </c>
      <c r="Q42" s="426">
        <f>MOD(N42,48)</f>
        <v>0</v>
      </c>
      <c r="S42" s="827">
        <f t="shared" si="12"/>
        <v>0</v>
      </c>
      <c r="T42" s="785" t="s">
        <v>190</v>
      </c>
      <c r="U42" s="828">
        <f>Q42</f>
        <v>0</v>
      </c>
      <c r="V42" s="397">
        <f>(S42*48)+U42</f>
        <v>0</v>
      </c>
      <c r="W42" s="395">
        <f t="shared" si="1"/>
        <v>0</v>
      </c>
      <c r="X42" s="536" t="s">
        <v>3</v>
      </c>
    </row>
    <row r="43" spans="2:24" x14ac:dyDescent="0.2">
      <c r="B43" s="750"/>
      <c r="C43" s="620"/>
      <c r="D43" s="432"/>
      <c r="E43" s="560" t="s">
        <v>277</v>
      </c>
      <c r="F43" s="561"/>
      <c r="G43" s="563"/>
      <c r="H43" s="575"/>
      <c r="I43" s="809"/>
      <c r="J43" s="822"/>
      <c r="K43" s="823"/>
      <c r="L43" s="582"/>
      <c r="M43" s="420"/>
      <c r="N43" s="421"/>
      <c r="S43" s="400"/>
      <c r="T43" s="399"/>
      <c r="U43" s="829"/>
      <c r="V43" s="378"/>
      <c r="W43" s="424"/>
      <c r="X43" s="378"/>
    </row>
    <row r="44" spans="2:24" x14ac:dyDescent="0.2">
      <c r="B44" s="749"/>
      <c r="C44" s="619"/>
      <c r="D44" s="147"/>
      <c r="E44" s="558" t="s">
        <v>346</v>
      </c>
      <c r="F44" s="558" t="s">
        <v>61</v>
      </c>
      <c r="G44" s="578" t="s">
        <v>187</v>
      </c>
      <c r="H44" s="565"/>
      <c r="I44" s="808">
        <v>10</v>
      </c>
      <c r="J44" s="819">
        <f t="shared" ref="J44:J49" si="13">$J$6</f>
        <v>0</v>
      </c>
      <c r="K44" s="824">
        <v>1</v>
      </c>
      <c r="L44" s="580">
        <f>600/I44</f>
        <v>60</v>
      </c>
      <c r="M44" s="366">
        <f t="shared" si="2"/>
        <v>0</v>
      </c>
      <c r="N44" s="374">
        <f t="shared" si="0"/>
        <v>0</v>
      </c>
      <c r="O44" s="1107">
        <f>ROUNDDOWN(N44/1,0)</f>
        <v>0</v>
      </c>
      <c r="P44" s="1108"/>
      <c r="Q44" s="1109"/>
      <c r="S44" s="1096">
        <f t="shared" ref="S44:S51" si="14">O44</f>
        <v>0</v>
      </c>
      <c r="T44" s="1097"/>
      <c r="U44" s="1098"/>
      <c r="V44" s="397">
        <f>(S44*1)+U44</f>
        <v>0</v>
      </c>
      <c r="W44" s="395">
        <f t="shared" si="1"/>
        <v>0</v>
      </c>
      <c r="X44" s="536" t="s">
        <v>257</v>
      </c>
    </row>
    <row r="45" spans="2:24" x14ac:dyDescent="0.2">
      <c r="B45" s="749"/>
      <c r="C45" s="619"/>
      <c r="D45" s="147"/>
      <c r="E45" s="558" t="s">
        <v>347</v>
      </c>
      <c r="F45" s="558" t="s">
        <v>62</v>
      </c>
      <c r="G45" s="578" t="s">
        <v>187</v>
      </c>
      <c r="H45" s="565"/>
      <c r="I45" s="808">
        <v>10</v>
      </c>
      <c r="J45" s="819">
        <f t="shared" si="13"/>
        <v>0</v>
      </c>
      <c r="K45" s="824">
        <v>1</v>
      </c>
      <c r="L45" s="580">
        <f>300/I45</f>
        <v>30</v>
      </c>
      <c r="M45" s="366">
        <f t="shared" si="2"/>
        <v>0</v>
      </c>
      <c r="N45" s="374">
        <f t="shared" si="0"/>
        <v>0</v>
      </c>
      <c r="O45" s="1107">
        <f>ROUNDDOWN(N45/1,0)</f>
        <v>0</v>
      </c>
      <c r="P45" s="1108"/>
      <c r="Q45" s="1109"/>
      <c r="S45" s="1096">
        <f t="shared" si="14"/>
        <v>0</v>
      </c>
      <c r="T45" s="1097"/>
      <c r="U45" s="1098"/>
      <c r="V45" s="397">
        <f>(S45*1)+U45</f>
        <v>0</v>
      </c>
      <c r="W45" s="395">
        <f t="shared" si="1"/>
        <v>0</v>
      </c>
      <c r="X45" s="536" t="s">
        <v>257</v>
      </c>
    </row>
    <row r="46" spans="2:24" x14ac:dyDescent="0.2">
      <c r="B46" s="749"/>
      <c r="C46" s="619"/>
      <c r="D46" s="147"/>
      <c r="E46" s="558" t="s">
        <v>348</v>
      </c>
      <c r="F46" s="558" t="s">
        <v>122</v>
      </c>
      <c r="G46" s="578" t="s">
        <v>187</v>
      </c>
      <c r="H46" s="565"/>
      <c r="I46" s="808">
        <v>10</v>
      </c>
      <c r="J46" s="819">
        <f t="shared" si="13"/>
        <v>0</v>
      </c>
      <c r="K46" s="824">
        <v>1</v>
      </c>
      <c r="L46" s="580">
        <f>625/I46</f>
        <v>62.5</v>
      </c>
      <c r="M46" s="366">
        <f t="shared" si="2"/>
        <v>0</v>
      </c>
      <c r="N46" s="374">
        <f t="shared" si="0"/>
        <v>0</v>
      </c>
      <c r="O46" s="1107">
        <f>ROUNDDOWN(N46/1,0)</f>
        <v>0</v>
      </c>
      <c r="P46" s="1108"/>
      <c r="Q46" s="1109"/>
      <c r="S46" s="1096">
        <f t="shared" si="14"/>
        <v>0</v>
      </c>
      <c r="T46" s="1097"/>
      <c r="U46" s="1098"/>
      <c r="V46" s="397">
        <f>(S46*1)+U46</f>
        <v>0</v>
      </c>
      <c r="W46" s="395">
        <f t="shared" si="1"/>
        <v>0</v>
      </c>
      <c r="X46" s="536" t="s">
        <v>257</v>
      </c>
    </row>
    <row r="47" spans="2:24" x14ac:dyDescent="0.2">
      <c r="B47" s="749"/>
      <c r="C47" s="619"/>
      <c r="D47" s="147"/>
      <c r="E47" s="564" t="s">
        <v>349</v>
      </c>
      <c r="F47" s="558" t="s">
        <v>123</v>
      </c>
      <c r="G47" s="578" t="s">
        <v>3</v>
      </c>
      <c r="H47" s="565"/>
      <c r="I47" s="808">
        <v>10</v>
      </c>
      <c r="J47" s="819">
        <f t="shared" si="13"/>
        <v>0</v>
      </c>
      <c r="K47" s="824">
        <v>1</v>
      </c>
      <c r="L47" s="580">
        <f>16.7/I47</f>
        <v>1.67</v>
      </c>
      <c r="M47" s="366">
        <f t="shared" si="2"/>
        <v>0</v>
      </c>
      <c r="N47" s="374">
        <f t="shared" si="0"/>
        <v>0</v>
      </c>
      <c r="O47" s="425">
        <f>ROUNDDOWN(N47/48,0)</f>
        <v>0</v>
      </c>
      <c r="P47" s="371" t="s">
        <v>190</v>
      </c>
      <c r="Q47" s="426">
        <f>MOD(N47,48)</f>
        <v>0</v>
      </c>
      <c r="S47" s="827">
        <f t="shared" si="14"/>
        <v>0</v>
      </c>
      <c r="T47" s="785" t="s">
        <v>190</v>
      </c>
      <c r="U47" s="828">
        <f>Q47</f>
        <v>0</v>
      </c>
      <c r="V47" s="397">
        <f>(S47*48)+U47</f>
        <v>0</v>
      </c>
      <c r="W47" s="395">
        <f t="shared" si="1"/>
        <v>0</v>
      </c>
      <c r="X47" s="536" t="s">
        <v>3</v>
      </c>
    </row>
    <row r="48" spans="2:24" x14ac:dyDescent="0.2">
      <c r="B48" s="749"/>
      <c r="C48" s="619"/>
      <c r="D48" s="147"/>
      <c r="E48" s="558" t="s">
        <v>350</v>
      </c>
      <c r="F48" s="558" t="s">
        <v>30</v>
      </c>
      <c r="G48" s="578" t="s">
        <v>187</v>
      </c>
      <c r="H48" s="565"/>
      <c r="I48" s="808">
        <v>3</v>
      </c>
      <c r="J48" s="819">
        <f t="shared" si="13"/>
        <v>0</v>
      </c>
      <c r="K48" s="824">
        <v>1</v>
      </c>
      <c r="L48" s="580">
        <f>544/I48</f>
        <v>181.33333333333334</v>
      </c>
      <c r="M48" s="366">
        <f>(J48*K48)/L48</f>
        <v>0</v>
      </c>
      <c r="N48" s="374">
        <f>ROUNDUP(M48,0)</f>
        <v>0</v>
      </c>
      <c r="O48" s="1107">
        <f>ROUNDDOWN(N48/1,0)</f>
        <v>0</v>
      </c>
      <c r="P48" s="1108"/>
      <c r="Q48" s="1109"/>
      <c r="S48" s="1096">
        <f>O48</f>
        <v>0</v>
      </c>
      <c r="T48" s="1097"/>
      <c r="U48" s="1098"/>
      <c r="V48" s="397">
        <f>(S48*1)+U48</f>
        <v>0</v>
      </c>
      <c r="W48" s="395">
        <f>V48</f>
        <v>0</v>
      </c>
      <c r="X48" s="536" t="s">
        <v>257</v>
      </c>
    </row>
    <row r="49" spans="2:24" x14ac:dyDescent="0.2">
      <c r="B49" s="749"/>
      <c r="C49" s="619"/>
      <c r="D49" s="147"/>
      <c r="E49" s="558" t="s">
        <v>278</v>
      </c>
      <c r="F49" s="558" t="s">
        <v>29</v>
      </c>
      <c r="G49" s="578" t="s">
        <v>3</v>
      </c>
      <c r="H49" s="565"/>
      <c r="I49" s="808">
        <v>3</v>
      </c>
      <c r="J49" s="819">
        <f t="shared" si="13"/>
        <v>0</v>
      </c>
      <c r="K49" s="824">
        <v>1</v>
      </c>
      <c r="L49" s="580">
        <f>17/I49</f>
        <v>5.666666666666667</v>
      </c>
      <c r="M49" s="366">
        <f>(J49*K49)/L49</f>
        <v>0</v>
      </c>
      <c r="N49" s="374">
        <f>ROUNDUP(M49,0)</f>
        <v>0</v>
      </c>
      <c r="O49" s="425">
        <f>ROUNDDOWN(N49/48,0)</f>
        <v>0</v>
      </c>
      <c r="P49" s="371" t="s">
        <v>190</v>
      </c>
      <c r="Q49" s="426">
        <f>MOD(N49,48)</f>
        <v>0</v>
      </c>
      <c r="S49" s="827">
        <f>O49</f>
        <v>0</v>
      </c>
      <c r="T49" s="785" t="s">
        <v>190</v>
      </c>
      <c r="U49" s="828">
        <f>Q49</f>
        <v>0</v>
      </c>
      <c r="V49" s="397">
        <f>(S49*48)+U49</f>
        <v>0</v>
      </c>
      <c r="W49" s="395">
        <f>V49</f>
        <v>0</v>
      </c>
      <c r="X49" s="536" t="s">
        <v>3</v>
      </c>
    </row>
    <row r="50" spans="2:24" x14ac:dyDescent="0.2">
      <c r="B50" s="750"/>
      <c r="C50" s="621"/>
      <c r="D50" s="1047"/>
      <c r="E50" s="562" t="s">
        <v>201</v>
      </c>
      <c r="F50" s="561"/>
      <c r="G50" s="563"/>
      <c r="H50" s="575"/>
      <c r="I50" s="809"/>
      <c r="J50" s="822"/>
      <c r="K50" s="823"/>
      <c r="L50" s="582"/>
      <c r="M50" s="420"/>
      <c r="N50" s="421"/>
      <c r="O50" s="529"/>
      <c r="Q50" s="458"/>
      <c r="S50" s="830"/>
      <c r="T50" s="831"/>
      <c r="U50" s="832"/>
      <c r="V50" s="378"/>
      <c r="W50" s="424"/>
      <c r="X50" s="378"/>
    </row>
    <row r="51" spans="2:24" x14ac:dyDescent="0.2">
      <c r="B51" s="749"/>
      <c r="C51" s="622"/>
      <c r="D51" s="1048"/>
      <c r="E51" s="564" t="s">
        <v>279</v>
      </c>
      <c r="F51" s="558" t="s">
        <v>200</v>
      </c>
      <c r="G51" s="578" t="s">
        <v>3</v>
      </c>
      <c r="H51" s="811"/>
      <c r="I51" s="808">
        <v>10</v>
      </c>
      <c r="J51" s="819">
        <f>$J$6</f>
        <v>0</v>
      </c>
      <c r="K51" s="824">
        <v>1</v>
      </c>
      <c r="L51" s="580">
        <f>16/I51</f>
        <v>1.6</v>
      </c>
      <c r="M51" s="366">
        <f t="shared" si="2"/>
        <v>0</v>
      </c>
      <c r="N51" s="374">
        <f t="shared" si="0"/>
        <v>0</v>
      </c>
      <c r="O51" s="425">
        <f>ROUNDDOWN(N51/48,0)</f>
        <v>0</v>
      </c>
      <c r="P51" s="371" t="s">
        <v>190</v>
      </c>
      <c r="Q51" s="426">
        <f>MOD(N51,48)</f>
        <v>0</v>
      </c>
      <c r="S51" s="827">
        <f t="shared" si="14"/>
        <v>0</v>
      </c>
      <c r="T51" s="785" t="s">
        <v>190</v>
      </c>
      <c r="U51" s="828">
        <f>Q51</f>
        <v>0</v>
      </c>
      <c r="V51" s="397">
        <f>(S51*48)+U51</f>
        <v>0</v>
      </c>
      <c r="W51" s="395">
        <f t="shared" si="1"/>
        <v>0</v>
      </c>
      <c r="X51" s="536" t="s">
        <v>3</v>
      </c>
    </row>
    <row r="52" spans="2:24" x14ac:dyDescent="0.2">
      <c r="B52" s="750"/>
      <c r="C52" s="621"/>
      <c r="D52" s="1047"/>
      <c r="E52" s="560" t="s">
        <v>75</v>
      </c>
      <c r="F52" s="561"/>
      <c r="G52" s="563"/>
      <c r="H52" s="812"/>
      <c r="I52" s="809"/>
      <c r="J52" s="822"/>
      <c r="K52" s="823"/>
      <c r="L52" s="582"/>
      <c r="M52" s="420"/>
      <c r="N52" s="421"/>
      <c r="S52" s="400"/>
      <c r="T52" s="399"/>
      <c r="U52" s="829"/>
      <c r="V52" s="378"/>
      <c r="W52" s="424"/>
      <c r="X52" s="378"/>
    </row>
    <row r="53" spans="2:24" x14ac:dyDescent="0.2">
      <c r="B53" s="751"/>
      <c r="C53" s="623"/>
      <c r="D53" s="1049"/>
      <c r="E53" s="584" t="s">
        <v>351</v>
      </c>
      <c r="F53" s="815" t="s">
        <v>76</v>
      </c>
      <c r="G53" s="585" t="s">
        <v>6</v>
      </c>
      <c r="H53" s="813"/>
      <c r="I53" s="814">
        <v>1</v>
      </c>
      <c r="J53" s="825">
        <f>$J$6</f>
        <v>0</v>
      </c>
      <c r="K53" s="826">
        <v>1</v>
      </c>
      <c r="L53" s="600">
        <f>7.5/I53</f>
        <v>7.5</v>
      </c>
      <c r="M53" s="367">
        <f t="shared" si="2"/>
        <v>0</v>
      </c>
      <c r="N53" s="392">
        <f t="shared" si="0"/>
        <v>0</v>
      </c>
      <c r="O53" s="528">
        <f>ROUNDDOWN(N53/33,0)</f>
        <v>0</v>
      </c>
      <c r="P53" s="394" t="s">
        <v>190</v>
      </c>
      <c r="Q53" s="427">
        <f>MOD(N53,33)</f>
        <v>0</v>
      </c>
      <c r="R53" s="586"/>
      <c r="S53" s="833">
        <f>O53</f>
        <v>0</v>
      </c>
      <c r="T53" s="834" t="s">
        <v>190</v>
      </c>
      <c r="U53" s="835">
        <f>Q53</f>
        <v>0</v>
      </c>
      <c r="V53" s="370">
        <f>(S53*33)+U53</f>
        <v>0</v>
      </c>
      <c r="W53" s="587">
        <f t="shared" si="1"/>
        <v>0</v>
      </c>
      <c r="X53" s="537" t="s">
        <v>300</v>
      </c>
    </row>
    <row r="54" spans="2:24" x14ac:dyDescent="0.2">
      <c r="B54" s="138"/>
      <c r="C54" s="138"/>
      <c r="D54" s="138"/>
      <c r="E54" s="137"/>
      <c r="F54" s="139"/>
      <c r="G54" s="140"/>
      <c r="H54" s="140"/>
      <c r="I54" s="446"/>
      <c r="J54" s="136"/>
      <c r="K54" s="138"/>
      <c r="L54" s="572"/>
      <c r="M54" s="143"/>
    </row>
    <row r="55" spans="2:24" x14ac:dyDescent="0.2">
      <c r="B55" s="160" t="s">
        <v>42</v>
      </c>
      <c r="C55" s="160"/>
      <c r="D55" s="160"/>
      <c r="E55" s="161"/>
      <c r="F55" s="160"/>
      <c r="G55" s="161"/>
      <c r="H55" s="161"/>
      <c r="I55" s="447"/>
      <c r="J55" s="163"/>
      <c r="K55" s="160"/>
      <c r="L55" s="573"/>
      <c r="M55" s="164"/>
    </row>
    <row r="56" spans="2:24" x14ac:dyDescent="0.2">
      <c r="B56" s="160"/>
      <c r="C56" s="160"/>
      <c r="D56" s="160"/>
      <c r="E56" s="161"/>
      <c r="F56" s="160"/>
      <c r="G56" s="161"/>
      <c r="H56" s="161"/>
      <c r="I56" s="447"/>
      <c r="J56" s="163"/>
      <c r="K56" s="160"/>
      <c r="L56" s="573"/>
      <c r="M56" s="164"/>
    </row>
    <row r="57" spans="2:24" x14ac:dyDescent="0.2">
      <c r="B57" s="160"/>
      <c r="C57" s="160"/>
      <c r="D57" s="160"/>
      <c r="E57" s="161"/>
      <c r="F57" s="160"/>
      <c r="G57" s="161"/>
      <c r="H57" s="161"/>
      <c r="I57" s="447"/>
      <c r="J57" s="163"/>
      <c r="K57" s="160"/>
      <c r="L57" s="573"/>
      <c r="M57" s="164"/>
    </row>
    <row r="58" spans="2:24" x14ac:dyDescent="0.2">
      <c r="B58" s="160"/>
      <c r="C58" s="160"/>
      <c r="D58" s="160"/>
      <c r="E58" s="784"/>
      <c r="F58" s="785"/>
      <c r="G58" s="786"/>
      <c r="H58" s="786"/>
      <c r="I58" s="806"/>
      <c r="J58" s="161"/>
      <c r="K58" s="160"/>
      <c r="L58" s="787"/>
      <c r="M58" s="807"/>
    </row>
    <row r="59" spans="2:24" x14ac:dyDescent="0.2">
      <c r="B59" s="160"/>
      <c r="C59" s="160"/>
      <c r="D59" s="160"/>
      <c r="E59" s="784"/>
      <c r="F59" s="785"/>
      <c r="G59" s="786"/>
      <c r="H59" s="786"/>
      <c r="I59" s="806"/>
      <c r="J59" s="161"/>
      <c r="K59" s="160"/>
      <c r="L59" s="787"/>
      <c r="M59" s="807"/>
    </row>
  </sheetData>
  <sheetProtection algorithmName="SHA-512" hashValue="eiEsm/gmk4dVsZh9fupFBPaqIhXYpd/wqvh+xVT9XWsc+loo8S3Sked5U6eaPVMR3KhDnjKFdAaIglVZiIiQww==" saltValue="VjWSV5ldj90CQQvWMFpmjw==" spinCount="100000" sheet="1" insertRows="0"/>
  <protectedRanges>
    <protectedRange sqref="A1:A5" name="Bereich1_1_1_1_1_1_1_1"/>
    <protectedRange sqref="E1:M3" name="Bereich1_1_1_1_1_1_1_1_5"/>
    <protectedRange sqref="B1:D1" name="Bereich1_1_1_1_1_1_1_1_1_2"/>
    <protectedRange sqref="B2:D2" name="Bereich1_1_1_1_1_1_1_1_3"/>
    <protectedRange sqref="B4:D4" name="Bereich1_1_1_1_1_1_1_1_3_1_1_4"/>
    <protectedRange sqref="E4:G4" name="Bereich1_1_1_1_1_1_1_1_3_1_5"/>
    <protectedRange sqref="I4:L4" name="Bereich1_1_1_1_1_1_1_1_3_1_6"/>
    <protectedRange sqref="V4 N4" name="Bereich1_1_1_1_1_1_1_1_3_1_2_5"/>
    <protectedRange sqref="M4" name="Bereich1_1_1_1_1_1_1_1_3_1_2_6"/>
    <protectedRange sqref="H4" name="Bereich1_1_1_1_1_1_1_1_3_1_6_1"/>
  </protectedRanges>
  <mergeCells count="74">
    <mergeCell ref="X4:X5"/>
    <mergeCell ref="O26:Q26"/>
    <mergeCell ref="S26:U26"/>
    <mergeCell ref="O27:Q27"/>
    <mergeCell ref="S27:U27"/>
    <mergeCell ref="O24:Q24"/>
    <mergeCell ref="S24:U24"/>
    <mergeCell ref="O11:Q11"/>
    <mergeCell ref="O25:Q25"/>
    <mergeCell ref="S25:U25"/>
    <mergeCell ref="O10:Q10"/>
    <mergeCell ref="O14:Q14"/>
    <mergeCell ref="O17:Q17"/>
    <mergeCell ref="S8:U8"/>
    <mergeCell ref="S12:U12"/>
    <mergeCell ref="S4:U4"/>
    <mergeCell ref="I4:I5"/>
    <mergeCell ref="J4:J5"/>
    <mergeCell ref="G4:G5"/>
    <mergeCell ref="O12:Q12"/>
    <mergeCell ref="O13:Q13"/>
    <mergeCell ref="L4:L5"/>
    <mergeCell ref="N4:N5"/>
    <mergeCell ref="H4:H5"/>
    <mergeCell ref="O9:Q9"/>
    <mergeCell ref="O8:Q8"/>
    <mergeCell ref="M4:M5"/>
    <mergeCell ref="K4:K5"/>
    <mergeCell ref="B4:B5"/>
    <mergeCell ref="C4:C5"/>
    <mergeCell ref="D4:D5"/>
    <mergeCell ref="E4:E5"/>
    <mergeCell ref="F4:F5"/>
    <mergeCell ref="V4:V5"/>
    <mergeCell ref="W4:W5"/>
    <mergeCell ref="O7:Q7"/>
    <mergeCell ref="S7:U7"/>
    <mergeCell ref="O4:Q4"/>
    <mergeCell ref="O23:Q23"/>
    <mergeCell ref="S23:U23"/>
    <mergeCell ref="S30:U30"/>
    <mergeCell ref="S9:U9"/>
    <mergeCell ref="S11:U11"/>
    <mergeCell ref="S13:U13"/>
    <mergeCell ref="S17:U17"/>
    <mergeCell ref="S10:U10"/>
    <mergeCell ref="S14:U14"/>
    <mergeCell ref="S28:U28"/>
    <mergeCell ref="O28:Q28"/>
    <mergeCell ref="O30:Q30"/>
    <mergeCell ref="S31:U31"/>
    <mergeCell ref="S38:U38"/>
    <mergeCell ref="S39:U39"/>
    <mergeCell ref="O37:Q37"/>
    <mergeCell ref="O31:Q31"/>
    <mergeCell ref="S37:U37"/>
    <mergeCell ref="O39:Q39"/>
    <mergeCell ref="S33:U33"/>
    <mergeCell ref="S34:U34"/>
    <mergeCell ref="S35:U35"/>
    <mergeCell ref="O33:Q33"/>
    <mergeCell ref="O34:Q34"/>
    <mergeCell ref="O35:Q35"/>
    <mergeCell ref="O38:Q38"/>
    <mergeCell ref="O48:Q48"/>
    <mergeCell ref="S48:U48"/>
    <mergeCell ref="S46:U46"/>
    <mergeCell ref="O41:Q41"/>
    <mergeCell ref="O44:Q44"/>
    <mergeCell ref="O45:Q45"/>
    <mergeCell ref="S44:U44"/>
    <mergeCell ref="O46:Q46"/>
    <mergeCell ref="S45:U45"/>
    <mergeCell ref="S41:U41"/>
  </mergeCells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934-DE8A-47BD-BC26-EE86597E671B}">
  <sheetPr>
    <pageSetUpPr fitToPage="1"/>
  </sheetPr>
  <dimension ref="A1:W47"/>
  <sheetViews>
    <sheetView tabSelected="1" topLeftCell="A4" zoomScaleNormal="100" workbookViewId="0">
      <selection activeCell="E20" sqref="E20"/>
    </sheetView>
  </sheetViews>
  <sheetFormatPr baseColWidth="10" defaultColWidth="11.42578125" defaultRowHeight="15.75" x14ac:dyDescent="0.2"/>
  <cols>
    <col min="1" max="1" width="2.28515625" style="135" customWidth="1"/>
    <col min="2" max="2" width="9.140625" style="127" customWidth="1"/>
    <col min="3" max="3" width="11" style="127" customWidth="1"/>
    <col min="4" max="4" width="8.85546875" style="127" customWidth="1"/>
    <col min="5" max="5" width="77.5703125" style="129" customWidth="1"/>
    <col min="6" max="6" width="14.140625" style="130" customWidth="1"/>
    <col min="7" max="7" width="10.7109375" style="131" customWidth="1"/>
    <col min="8" max="9" width="10.7109375" style="132" customWidth="1"/>
    <col min="10" max="10" width="10.7109375" style="128" customWidth="1"/>
    <col min="11" max="11" width="15.7109375" style="131" customWidth="1"/>
    <col min="12" max="12" width="10.7109375" style="133" customWidth="1"/>
    <col min="13" max="13" width="8.5703125" style="134" customWidth="1"/>
    <col min="14" max="14" width="8.7109375" style="124" bestFit="1" customWidth="1"/>
    <col min="15" max="15" width="2.140625" style="369" bestFit="1" customWidth="1"/>
    <col min="16" max="16" width="5.28515625" style="124" customWidth="1"/>
    <col min="17" max="17" width="2.28515625" style="124" customWidth="1"/>
    <col min="18" max="18" width="8.7109375" style="124" bestFit="1" customWidth="1"/>
    <col min="19" max="19" width="2.140625" style="369" bestFit="1" customWidth="1"/>
    <col min="20" max="20" width="5.140625" style="124" bestFit="1" customWidth="1"/>
    <col min="21" max="21" width="11.42578125" style="124"/>
    <col min="22" max="22" width="11.85546875" style="124" bestFit="1" customWidth="1"/>
    <col min="23" max="23" width="12.28515625" style="124" customWidth="1"/>
    <col min="24" max="16384" width="11.42578125" style="124"/>
  </cols>
  <sheetData>
    <row r="1" spans="1:23" x14ac:dyDescent="0.2">
      <c r="A1" s="117"/>
      <c r="B1" s="116" t="s">
        <v>154</v>
      </c>
      <c r="C1" s="116"/>
      <c r="D1" s="116"/>
      <c r="E1" s="119"/>
    </row>
    <row r="2" spans="1:23" x14ac:dyDescent="0.2">
      <c r="A2" s="117"/>
      <c r="B2" s="125" t="s">
        <v>40</v>
      </c>
      <c r="C2" s="125"/>
      <c r="D2" s="125"/>
      <c r="E2" s="119"/>
    </row>
    <row r="3" spans="1:23" x14ac:dyDescent="0.2">
      <c r="A3" s="117"/>
      <c r="B3" s="125"/>
      <c r="C3" s="125"/>
      <c r="D3" s="125"/>
      <c r="E3" s="119"/>
    </row>
    <row r="4" spans="1:23" ht="23.25" x14ac:dyDescent="0.2">
      <c r="A4" s="126"/>
      <c r="B4" s="321" t="s">
        <v>169</v>
      </c>
    </row>
    <row r="5" spans="1:23" ht="33.75" customHeight="1" x14ac:dyDescent="0.2">
      <c r="A5" s="126"/>
      <c r="B5" s="1121" t="s">
        <v>182</v>
      </c>
      <c r="C5" s="1122" t="s">
        <v>180</v>
      </c>
      <c r="D5" s="1121" t="s">
        <v>181</v>
      </c>
      <c r="E5" s="1113" t="s">
        <v>0</v>
      </c>
      <c r="F5" s="1123" t="s">
        <v>1</v>
      </c>
      <c r="G5" s="1113" t="s">
        <v>193</v>
      </c>
      <c r="H5" s="1124" t="s">
        <v>198</v>
      </c>
      <c r="I5" s="1125" t="s">
        <v>186</v>
      </c>
      <c r="J5" s="1121" t="s">
        <v>17</v>
      </c>
      <c r="K5" s="1113" t="s">
        <v>194</v>
      </c>
      <c r="L5" s="1114" t="s">
        <v>32</v>
      </c>
      <c r="M5" s="1115" t="s">
        <v>189</v>
      </c>
      <c r="N5" s="1116" t="s">
        <v>193</v>
      </c>
      <c r="O5" s="1117"/>
      <c r="P5" s="1118"/>
      <c r="Q5" s="531"/>
      <c r="R5" s="1099" t="s">
        <v>199</v>
      </c>
      <c r="S5" s="1100"/>
      <c r="T5" s="1101"/>
      <c r="U5" s="1114" t="s">
        <v>32</v>
      </c>
      <c r="V5" s="1120" t="s">
        <v>197</v>
      </c>
      <c r="W5" s="1119" t="s">
        <v>359</v>
      </c>
    </row>
    <row r="6" spans="1:23" s="136" customFormat="1" ht="14.25" customHeight="1" thickBot="1" x14ac:dyDescent="0.25">
      <c r="A6" s="135"/>
      <c r="B6" s="1121"/>
      <c r="C6" s="1122"/>
      <c r="D6" s="1121"/>
      <c r="E6" s="1113"/>
      <c r="F6" s="1123"/>
      <c r="G6" s="1113"/>
      <c r="H6" s="1124"/>
      <c r="I6" s="1126"/>
      <c r="J6" s="1121"/>
      <c r="K6" s="1113"/>
      <c r="L6" s="1114"/>
      <c r="M6" s="1115"/>
      <c r="N6" s="548" t="s">
        <v>192</v>
      </c>
      <c r="O6" s="549"/>
      <c r="P6" s="550" t="s">
        <v>191</v>
      </c>
      <c r="Q6" s="139"/>
      <c r="R6" s="390" t="s">
        <v>192</v>
      </c>
      <c r="S6" s="396" t="s">
        <v>190</v>
      </c>
      <c r="T6" s="391" t="s">
        <v>191</v>
      </c>
      <c r="U6" s="1114"/>
      <c r="V6" s="1120"/>
      <c r="W6" s="1119"/>
    </row>
    <row r="7" spans="1:23" ht="33" customHeight="1" thickTop="1" x14ac:dyDescent="0.2">
      <c r="A7" s="144"/>
      <c r="B7" s="386"/>
      <c r="C7" s="387"/>
      <c r="D7" s="387"/>
      <c r="E7" s="388"/>
      <c r="H7" s="435"/>
      <c r="I7" s="583">
        <v>48</v>
      </c>
      <c r="J7" s="387"/>
      <c r="K7" s="389"/>
      <c r="M7" s="372"/>
      <c r="P7" s="142"/>
      <c r="U7" s="383"/>
      <c r="V7" s="383"/>
    </row>
    <row r="8" spans="1:23" x14ac:dyDescent="0.2">
      <c r="A8" s="146"/>
      <c r="B8" s="753"/>
      <c r="C8" s="616"/>
      <c r="D8" s="588"/>
      <c r="E8" s="589" t="s">
        <v>283</v>
      </c>
      <c r="F8" s="590"/>
      <c r="G8" s="591"/>
      <c r="H8" s="604"/>
      <c r="I8" s="439"/>
      <c r="J8" s="592"/>
      <c r="K8" s="605"/>
      <c r="L8" s="606"/>
      <c r="M8" s="409"/>
      <c r="N8" s="410"/>
      <c r="O8" s="411"/>
      <c r="P8" s="412"/>
      <c r="Q8" s="378"/>
      <c r="R8" s="410"/>
      <c r="S8" s="411"/>
      <c r="T8" s="413"/>
      <c r="U8" s="414"/>
      <c r="V8" s="415"/>
      <c r="W8" s="535"/>
    </row>
    <row r="9" spans="1:23" x14ac:dyDescent="0.2">
      <c r="A9" s="146"/>
      <c r="B9" s="749"/>
      <c r="C9" s="540"/>
      <c r="D9" s="147"/>
      <c r="E9" s="154" t="s">
        <v>353</v>
      </c>
      <c r="F9" s="148" t="s">
        <v>284</v>
      </c>
      <c r="G9" s="380" t="s">
        <v>195</v>
      </c>
      <c r="H9" s="846"/>
      <c r="I9" s="851">
        <f>$I$7</f>
        <v>48</v>
      </c>
      <c r="J9" s="852">
        <v>1</v>
      </c>
      <c r="K9" s="151">
        <v>19.23</v>
      </c>
      <c r="L9" s="152">
        <f>(I9*J9)/K9</f>
        <v>2.4960998439937598</v>
      </c>
      <c r="M9" s="374">
        <f t="shared" ref="M9:M26" si="0">ROUNDUP(L9,0)</f>
        <v>3</v>
      </c>
      <c r="N9" s="1107">
        <f>ROUNDDOWN(M9/1,0)</f>
        <v>3</v>
      </c>
      <c r="O9" s="1108"/>
      <c r="P9" s="1109"/>
      <c r="R9" s="1096">
        <f>N9</f>
        <v>3</v>
      </c>
      <c r="S9" s="1097"/>
      <c r="T9" s="1098"/>
      <c r="U9" s="397">
        <f>(R9*1)+T9</f>
        <v>3</v>
      </c>
      <c r="V9" s="395">
        <f>U9*1</f>
        <v>3</v>
      </c>
      <c r="W9" s="536" t="s">
        <v>307</v>
      </c>
    </row>
    <row r="10" spans="1:23" x14ac:dyDescent="0.2">
      <c r="A10" s="146"/>
      <c r="B10" s="750"/>
      <c r="C10" s="541"/>
      <c r="D10" s="432"/>
      <c r="E10" s="417" t="s">
        <v>426</v>
      </c>
      <c r="F10" s="418"/>
      <c r="G10" s="419"/>
      <c r="H10" s="847"/>
      <c r="I10" s="853"/>
      <c r="J10" s="795"/>
      <c r="K10" s="420"/>
      <c r="L10" s="382"/>
      <c r="M10" s="421"/>
      <c r="N10" s="375"/>
      <c r="P10" s="510"/>
      <c r="R10" s="841"/>
      <c r="S10" s="399"/>
      <c r="T10" s="829"/>
      <c r="U10" s="511"/>
      <c r="V10" s="512"/>
      <c r="W10" s="378"/>
    </row>
    <row r="11" spans="1:23" x14ac:dyDescent="0.2">
      <c r="A11" s="146"/>
      <c r="B11" s="749"/>
      <c r="C11" s="540"/>
      <c r="D11" s="147"/>
      <c r="E11" s="154" t="s">
        <v>433</v>
      </c>
      <c r="F11" s="148" t="s">
        <v>396</v>
      </c>
      <c r="G11" s="380" t="s">
        <v>5</v>
      </c>
      <c r="H11" s="846"/>
      <c r="I11" s="851">
        <f t="shared" ref="I11:I13" si="1">$I$7</f>
        <v>48</v>
      </c>
      <c r="J11" s="852">
        <v>1</v>
      </c>
      <c r="K11" s="942">
        <v>0.78125</v>
      </c>
      <c r="L11" s="152">
        <f t="shared" ref="L11" si="2">(I11*J11)/K11</f>
        <v>61.44</v>
      </c>
      <c r="M11" s="374">
        <f t="shared" ref="M11" si="3">ROUNDUP(L11,0)</f>
        <v>62</v>
      </c>
      <c r="N11" s="425">
        <f>ROUNDDOWN(M11/50,0)</f>
        <v>1</v>
      </c>
      <c r="O11" s="371" t="s">
        <v>190</v>
      </c>
      <c r="P11" s="426">
        <f>MOD(M11,50)</f>
        <v>12</v>
      </c>
      <c r="R11" s="827">
        <f>N11</f>
        <v>1</v>
      </c>
      <c r="S11" s="785" t="s">
        <v>190</v>
      </c>
      <c r="T11" s="828">
        <f>P11</f>
        <v>12</v>
      </c>
      <c r="U11" s="397">
        <f>(R11*50)+T11</f>
        <v>62</v>
      </c>
      <c r="V11" s="395">
        <f>U11</f>
        <v>62</v>
      </c>
      <c r="W11" s="536" t="s">
        <v>409</v>
      </c>
    </row>
    <row r="12" spans="1:23" ht="18" x14ac:dyDescent="0.25">
      <c r="A12" s="156"/>
      <c r="B12" s="749"/>
      <c r="C12" s="540"/>
      <c r="D12" s="147"/>
      <c r="E12" s="154" t="s">
        <v>402</v>
      </c>
      <c r="F12" s="148" t="s">
        <v>82</v>
      </c>
      <c r="G12" s="380" t="s">
        <v>196</v>
      </c>
      <c r="H12" s="846"/>
      <c r="I12" s="851">
        <f t="shared" si="1"/>
        <v>48</v>
      </c>
      <c r="J12" s="852">
        <v>1</v>
      </c>
      <c r="K12" s="601">
        <v>5.6612318840579716</v>
      </c>
      <c r="L12" s="152">
        <f t="shared" ref="L12:L13" si="4">(I12*J12)/K12</f>
        <v>8.4787199999999991</v>
      </c>
      <c r="M12" s="374">
        <f t="shared" ref="M12:M13" si="5">ROUNDUP(L12,0)</f>
        <v>9</v>
      </c>
      <c r="N12" s="1107">
        <f>ROUNDDOWN(M12/1,0)</f>
        <v>9</v>
      </c>
      <c r="O12" s="1108"/>
      <c r="P12" s="1109"/>
      <c r="R12" s="1096">
        <f t="shared" ref="R12:R13" si="6">N12</f>
        <v>9</v>
      </c>
      <c r="S12" s="1097"/>
      <c r="T12" s="1098"/>
      <c r="U12" s="397">
        <f>(R12*1)+T12</f>
        <v>9</v>
      </c>
      <c r="V12" s="395">
        <f>U12</f>
        <v>9</v>
      </c>
      <c r="W12" s="536" t="s">
        <v>308</v>
      </c>
    </row>
    <row r="13" spans="1:23" ht="15.6" customHeight="1" x14ac:dyDescent="0.25">
      <c r="A13" s="156"/>
      <c r="B13" s="749"/>
      <c r="C13" s="540"/>
      <c r="D13" s="147"/>
      <c r="E13" s="154" t="s">
        <v>403</v>
      </c>
      <c r="F13" s="148" t="s">
        <v>82</v>
      </c>
      <c r="G13" s="380" t="s">
        <v>196</v>
      </c>
      <c r="H13" s="846"/>
      <c r="I13" s="851">
        <f t="shared" si="1"/>
        <v>48</v>
      </c>
      <c r="J13" s="852">
        <v>1</v>
      </c>
      <c r="K13" s="601">
        <v>3.3967391304347827</v>
      </c>
      <c r="L13" s="152">
        <f t="shared" si="4"/>
        <v>14.1312</v>
      </c>
      <c r="M13" s="374">
        <f t="shared" si="5"/>
        <v>15</v>
      </c>
      <c r="N13" s="1107">
        <f>ROUNDDOWN(M13/1,0)</f>
        <v>15</v>
      </c>
      <c r="O13" s="1108"/>
      <c r="P13" s="1109"/>
      <c r="R13" s="1096">
        <f t="shared" si="6"/>
        <v>15</v>
      </c>
      <c r="S13" s="1097"/>
      <c r="T13" s="1098"/>
      <c r="U13" s="397">
        <f>(R13*1)+T13</f>
        <v>15</v>
      </c>
      <c r="V13" s="395">
        <f t="shared" ref="V13" si="7">U13</f>
        <v>15</v>
      </c>
      <c r="W13" s="536" t="s">
        <v>308</v>
      </c>
    </row>
    <row r="14" spans="1:23" x14ac:dyDescent="0.2">
      <c r="A14" s="157"/>
      <c r="B14" s="750"/>
      <c r="C14" s="539"/>
      <c r="D14" s="416"/>
      <c r="E14" s="417" t="s">
        <v>427</v>
      </c>
      <c r="F14" s="418"/>
      <c r="G14" s="419"/>
      <c r="H14" s="847"/>
      <c r="I14" s="853"/>
      <c r="J14" s="856"/>
      <c r="K14" s="420"/>
      <c r="L14" s="382"/>
      <c r="M14" s="421"/>
      <c r="N14" s="422"/>
      <c r="P14" s="423"/>
      <c r="R14" s="830"/>
      <c r="S14" s="831"/>
      <c r="T14" s="832"/>
      <c r="U14" s="378"/>
      <c r="V14" s="424"/>
      <c r="W14" s="378"/>
    </row>
    <row r="15" spans="1:23" x14ac:dyDescent="0.2">
      <c r="A15" s="157"/>
      <c r="B15" s="749"/>
      <c r="C15" s="538"/>
      <c r="D15" s="166"/>
      <c r="E15" s="211" t="s">
        <v>430</v>
      </c>
      <c r="F15" s="148" t="s">
        <v>129</v>
      </c>
      <c r="G15" s="380" t="s">
        <v>5</v>
      </c>
      <c r="H15" s="846"/>
      <c r="I15" s="851">
        <f t="shared" ref="I15:I30" si="8">$I$7</f>
        <v>48</v>
      </c>
      <c r="J15" s="852">
        <v>1</v>
      </c>
      <c r="K15" s="942">
        <v>0.78125</v>
      </c>
      <c r="L15" s="152">
        <f t="shared" ref="L15:L26" si="9">(I15*J15)/K15</f>
        <v>61.44</v>
      </c>
      <c r="M15" s="374">
        <f t="shared" si="0"/>
        <v>62</v>
      </c>
      <c r="N15" s="425">
        <f>ROUNDDOWN(M15/60,0)</f>
        <v>1</v>
      </c>
      <c r="O15" s="371" t="s">
        <v>190</v>
      </c>
      <c r="P15" s="426">
        <f>MOD(M15,60)</f>
        <v>2</v>
      </c>
      <c r="R15" s="827">
        <f t="shared" ref="R15:R26" si="10">N15</f>
        <v>1</v>
      </c>
      <c r="S15" s="785" t="s">
        <v>190</v>
      </c>
      <c r="T15" s="828">
        <f>P15</f>
        <v>2</v>
      </c>
      <c r="U15" s="397">
        <f>(R15*60)+T15</f>
        <v>62</v>
      </c>
      <c r="V15" s="395">
        <f>U15</f>
        <v>62</v>
      </c>
      <c r="W15" s="536" t="s">
        <v>409</v>
      </c>
    </row>
    <row r="16" spans="1:23" x14ac:dyDescent="0.2">
      <c r="A16" s="157"/>
      <c r="B16" s="749"/>
      <c r="C16" s="538"/>
      <c r="D16" s="166"/>
      <c r="E16" s="211" t="s">
        <v>428</v>
      </c>
      <c r="F16" s="148" t="s">
        <v>69</v>
      </c>
      <c r="G16" s="380" t="s">
        <v>5</v>
      </c>
      <c r="H16" s="846"/>
      <c r="I16" s="851">
        <f t="shared" si="8"/>
        <v>48</v>
      </c>
      <c r="J16" s="852">
        <v>1</v>
      </c>
      <c r="K16" s="942">
        <v>0.78125</v>
      </c>
      <c r="L16" s="152">
        <f t="shared" si="9"/>
        <v>61.44</v>
      </c>
      <c r="M16" s="374">
        <f t="shared" si="0"/>
        <v>62</v>
      </c>
      <c r="N16" s="425">
        <f>ROUNDDOWN(M16/40,0)</f>
        <v>1</v>
      </c>
      <c r="O16" s="371" t="s">
        <v>190</v>
      </c>
      <c r="P16" s="426">
        <f>MOD(M16,40)</f>
        <v>22</v>
      </c>
      <c r="R16" s="827">
        <f t="shared" si="10"/>
        <v>1</v>
      </c>
      <c r="S16" s="785" t="s">
        <v>190</v>
      </c>
      <c r="T16" s="828">
        <f>P16</f>
        <v>22</v>
      </c>
      <c r="U16" s="397">
        <f>(R16*40)+T16</f>
        <v>62</v>
      </c>
      <c r="V16" s="395">
        <f>U16</f>
        <v>62</v>
      </c>
      <c r="W16" s="536" t="s">
        <v>409</v>
      </c>
    </row>
    <row r="17" spans="1:23" ht="18" x14ac:dyDescent="0.25">
      <c r="A17" s="157"/>
      <c r="B17" s="749"/>
      <c r="C17" s="538"/>
      <c r="D17" s="166"/>
      <c r="E17" s="154" t="s">
        <v>404</v>
      </c>
      <c r="F17" s="148" t="s">
        <v>84</v>
      </c>
      <c r="G17" s="380" t="s">
        <v>196</v>
      </c>
      <c r="H17" s="846"/>
      <c r="I17" s="851">
        <f t="shared" si="8"/>
        <v>48</v>
      </c>
      <c r="J17" s="852">
        <v>1</v>
      </c>
      <c r="K17" s="601">
        <v>5.6612318840579716</v>
      </c>
      <c r="L17" s="152">
        <f t="shared" si="9"/>
        <v>8.4787199999999991</v>
      </c>
      <c r="M17" s="374">
        <f t="shared" si="0"/>
        <v>9</v>
      </c>
      <c r="N17" s="1107">
        <f>ROUNDDOWN(M17/1,0)</f>
        <v>9</v>
      </c>
      <c r="O17" s="1108"/>
      <c r="P17" s="1109"/>
      <c r="R17" s="1096">
        <f t="shared" si="10"/>
        <v>9</v>
      </c>
      <c r="S17" s="1097"/>
      <c r="T17" s="1098"/>
      <c r="U17" s="397">
        <f>(R17*1)+T17</f>
        <v>9</v>
      </c>
      <c r="V17" s="395">
        <f>U17</f>
        <v>9</v>
      </c>
      <c r="W17" s="536" t="s">
        <v>308</v>
      </c>
    </row>
    <row r="18" spans="1:23" ht="15.2" customHeight="1" x14ac:dyDescent="0.25">
      <c r="A18" s="157"/>
      <c r="B18" s="749"/>
      <c r="C18" s="538"/>
      <c r="D18" s="166"/>
      <c r="E18" s="154" t="s">
        <v>405</v>
      </c>
      <c r="F18" s="148" t="s">
        <v>84</v>
      </c>
      <c r="G18" s="380" t="s">
        <v>196</v>
      </c>
      <c r="H18" s="846"/>
      <c r="I18" s="851">
        <f t="shared" si="8"/>
        <v>48</v>
      </c>
      <c r="J18" s="852">
        <v>1</v>
      </c>
      <c r="K18" s="601">
        <v>3.3967391304347827</v>
      </c>
      <c r="L18" s="152">
        <f t="shared" si="9"/>
        <v>14.1312</v>
      </c>
      <c r="M18" s="374">
        <f t="shared" si="0"/>
        <v>15</v>
      </c>
      <c r="N18" s="1107">
        <f>ROUNDDOWN(M18/1,0)</f>
        <v>15</v>
      </c>
      <c r="O18" s="1108"/>
      <c r="P18" s="1109"/>
      <c r="R18" s="1096">
        <f t="shared" si="10"/>
        <v>15</v>
      </c>
      <c r="S18" s="1097"/>
      <c r="T18" s="1098"/>
      <c r="U18" s="397">
        <f>(R18*1)+T18</f>
        <v>15</v>
      </c>
      <c r="V18" s="395">
        <f>U18</f>
        <v>15</v>
      </c>
      <c r="W18" s="536" t="s">
        <v>308</v>
      </c>
    </row>
    <row r="19" spans="1:23" ht="15.2" customHeight="1" x14ac:dyDescent="0.25">
      <c r="A19" s="157"/>
      <c r="B19" s="750"/>
      <c r="C19" s="539"/>
      <c r="D19" s="416"/>
      <c r="E19" s="417" t="s">
        <v>429</v>
      </c>
      <c r="F19" s="418"/>
      <c r="G19" s="419"/>
      <c r="H19" s="847"/>
      <c r="I19" s="853"/>
      <c r="J19" s="856"/>
      <c r="K19" s="991"/>
      <c r="L19" s="152"/>
      <c r="M19" s="374"/>
      <c r="N19" s="529"/>
      <c r="O19" s="466"/>
      <c r="P19" s="530"/>
      <c r="R19" s="830"/>
      <c r="S19" s="862"/>
      <c r="T19" s="863"/>
      <c r="U19" s="378"/>
      <c r="V19" s="424"/>
      <c r="W19" s="378"/>
    </row>
    <row r="20" spans="1:23" ht="15.2" customHeight="1" x14ac:dyDescent="0.25">
      <c r="A20" s="157"/>
      <c r="B20" s="749"/>
      <c r="C20" s="538"/>
      <c r="D20" s="166"/>
      <c r="E20" s="211" t="s">
        <v>432</v>
      </c>
      <c r="F20" s="148" t="s">
        <v>423</v>
      </c>
      <c r="G20" s="380" t="s">
        <v>5</v>
      </c>
      <c r="H20" s="846"/>
      <c r="I20" s="851">
        <f t="shared" si="8"/>
        <v>48</v>
      </c>
      <c r="J20" s="852">
        <v>1</v>
      </c>
      <c r="K20" s="1043">
        <v>1.25</v>
      </c>
      <c r="L20" s="152">
        <f t="shared" si="9"/>
        <v>38.4</v>
      </c>
      <c r="M20" s="374">
        <f t="shared" si="0"/>
        <v>39</v>
      </c>
      <c r="N20" s="425">
        <f>ROUNDDOWN(M20/64,0)</f>
        <v>0</v>
      </c>
      <c r="O20" s="371" t="s">
        <v>190</v>
      </c>
      <c r="P20" s="426">
        <f>MOD(M20,64)</f>
        <v>39</v>
      </c>
      <c r="R20" s="827">
        <f>N20</f>
        <v>0</v>
      </c>
      <c r="S20" s="785" t="s">
        <v>190</v>
      </c>
      <c r="T20" s="828">
        <f>P20</f>
        <v>39</v>
      </c>
      <c r="U20" s="397">
        <f>(R20*64)+T20</f>
        <v>39</v>
      </c>
      <c r="V20" s="395">
        <f>U20</f>
        <v>39</v>
      </c>
      <c r="W20" s="536" t="s">
        <v>409</v>
      </c>
    </row>
    <row r="21" spans="1:23" ht="15.2" customHeight="1" x14ac:dyDescent="0.25">
      <c r="A21" s="157"/>
      <c r="B21" s="749"/>
      <c r="C21" s="538"/>
      <c r="D21" s="166"/>
      <c r="E21" s="154" t="s">
        <v>402</v>
      </c>
      <c r="F21" s="148" t="s">
        <v>82</v>
      </c>
      <c r="G21" s="380" t="s">
        <v>196</v>
      </c>
      <c r="H21" s="846"/>
      <c r="I21" s="851">
        <f t="shared" si="8"/>
        <v>48</v>
      </c>
      <c r="J21" s="852">
        <v>1</v>
      </c>
      <c r="K21" s="1043">
        <v>6.0389999999999997</v>
      </c>
      <c r="L21" s="152">
        <f t="shared" si="9"/>
        <v>7.9483358171882763</v>
      </c>
      <c r="M21" s="374">
        <f t="shared" si="0"/>
        <v>8</v>
      </c>
      <c r="N21" s="1107">
        <f>ROUNDDOWN(M21/1,0)</f>
        <v>8</v>
      </c>
      <c r="O21" s="1108"/>
      <c r="P21" s="1109"/>
      <c r="R21" s="1096">
        <f t="shared" ref="R21:R22" si="11">N21</f>
        <v>8</v>
      </c>
      <c r="S21" s="1097"/>
      <c r="T21" s="1098"/>
      <c r="U21" s="397">
        <f>(R21*1)+T21</f>
        <v>8</v>
      </c>
      <c r="V21" s="395">
        <f>U21</f>
        <v>8</v>
      </c>
      <c r="W21" s="536" t="s">
        <v>308</v>
      </c>
    </row>
    <row r="22" spans="1:23" ht="15.2" customHeight="1" x14ac:dyDescent="0.25">
      <c r="A22" s="157"/>
      <c r="B22" s="749"/>
      <c r="C22" s="538"/>
      <c r="D22" s="166"/>
      <c r="E22" s="154" t="s">
        <v>403</v>
      </c>
      <c r="F22" s="148" t="s">
        <v>82</v>
      </c>
      <c r="G22" s="380" t="s">
        <v>196</v>
      </c>
      <c r="H22" s="846"/>
      <c r="I22" s="851">
        <f t="shared" si="8"/>
        <v>48</v>
      </c>
      <c r="J22" s="852">
        <v>1</v>
      </c>
      <c r="K22" s="601">
        <v>3.6230000000000002</v>
      </c>
      <c r="L22" s="152">
        <f t="shared" si="9"/>
        <v>13.248688931824454</v>
      </c>
      <c r="M22" s="374">
        <f t="shared" si="0"/>
        <v>14</v>
      </c>
      <c r="N22" s="1107">
        <f>ROUNDDOWN(M22/1,0)</f>
        <v>14</v>
      </c>
      <c r="O22" s="1108"/>
      <c r="P22" s="1109"/>
      <c r="R22" s="1096">
        <f t="shared" si="11"/>
        <v>14</v>
      </c>
      <c r="S22" s="1097"/>
      <c r="T22" s="1098"/>
      <c r="U22" s="397">
        <f>(R22*1)+T22</f>
        <v>14</v>
      </c>
      <c r="V22" s="395">
        <f t="shared" ref="V22" si="12">U22</f>
        <v>14</v>
      </c>
      <c r="W22" s="536" t="s">
        <v>308</v>
      </c>
    </row>
    <row r="23" spans="1:23" ht="15.2" customHeight="1" x14ac:dyDescent="0.25">
      <c r="A23" s="157"/>
      <c r="B23" s="750"/>
      <c r="C23" s="539"/>
      <c r="D23" s="416"/>
      <c r="E23" s="460" t="s">
        <v>50</v>
      </c>
      <c r="F23" s="418"/>
      <c r="G23" s="419"/>
      <c r="H23" s="847"/>
      <c r="I23" s="853"/>
      <c r="J23" s="856"/>
      <c r="K23" s="991"/>
      <c r="L23" s="382"/>
      <c r="M23" s="421"/>
      <c r="N23" s="529"/>
      <c r="O23" s="466"/>
      <c r="P23" s="530"/>
      <c r="R23" s="830"/>
      <c r="S23" s="862"/>
      <c r="T23" s="863"/>
      <c r="U23" s="378"/>
      <c r="V23" s="424"/>
      <c r="W23" s="378"/>
    </row>
    <row r="24" spans="1:23" x14ac:dyDescent="0.2">
      <c r="A24" s="157"/>
      <c r="B24" s="749"/>
      <c r="C24" s="538"/>
      <c r="D24" s="166"/>
      <c r="E24" s="558" t="s">
        <v>350</v>
      </c>
      <c r="F24" s="148" t="s">
        <v>30</v>
      </c>
      <c r="G24" s="380" t="s">
        <v>187</v>
      </c>
      <c r="H24" s="846">
        <v>3</v>
      </c>
      <c r="I24" s="851">
        <f t="shared" si="8"/>
        <v>48</v>
      </c>
      <c r="J24" s="852">
        <v>1</v>
      </c>
      <c r="K24" s="151">
        <f>544/H24</f>
        <v>181.33333333333334</v>
      </c>
      <c r="L24" s="152">
        <f t="shared" si="9"/>
        <v>0.26470588235294118</v>
      </c>
      <c r="M24" s="374">
        <f t="shared" si="0"/>
        <v>1</v>
      </c>
      <c r="N24" s="1107">
        <f>ROUNDDOWN(M24/1,0)</f>
        <v>1</v>
      </c>
      <c r="O24" s="1108"/>
      <c r="P24" s="1109"/>
      <c r="Q24" s="379"/>
      <c r="R24" s="1096">
        <f t="shared" si="10"/>
        <v>1</v>
      </c>
      <c r="S24" s="1097"/>
      <c r="T24" s="1098"/>
      <c r="U24" s="397">
        <f>(R24*1)+T24</f>
        <v>1</v>
      </c>
      <c r="V24" s="395">
        <f>U24</f>
        <v>1</v>
      </c>
      <c r="W24" s="536" t="s">
        <v>257</v>
      </c>
    </row>
    <row r="25" spans="1:23" x14ac:dyDescent="0.2">
      <c r="A25" s="157"/>
      <c r="B25" s="749"/>
      <c r="C25" s="538"/>
      <c r="D25" s="166"/>
      <c r="E25" s="558" t="s">
        <v>278</v>
      </c>
      <c r="F25" s="148" t="s">
        <v>29</v>
      </c>
      <c r="G25" s="380" t="s">
        <v>3</v>
      </c>
      <c r="H25" s="846">
        <v>3</v>
      </c>
      <c r="I25" s="851">
        <f t="shared" si="8"/>
        <v>48</v>
      </c>
      <c r="J25" s="852">
        <v>1</v>
      </c>
      <c r="K25" s="151">
        <f>17/H25</f>
        <v>5.666666666666667</v>
      </c>
      <c r="L25" s="152">
        <f t="shared" si="9"/>
        <v>8.4705882352941178</v>
      </c>
      <c r="M25" s="374">
        <f t="shared" si="0"/>
        <v>9</v>
      </c>
      <c r="N25" s="425">
        <f>ROUNDDOWN(M25/48,0)</f>
        <v>0</v>
      </c>
      <c r="O25" s="371" t="s">
        <v>190</v>
      </c>
      <c r="P25" s="426">
        <f>MOD(M25,48)</f>
        <v>9</v>
      </c>
      <c r="R25" s="827">
        <f t="shared" si="10"/>
        <v>0</v>
      </c>
      <c r="S25" s="785" t="s">
        <v>190</v>
      </c>
      <c r="T25" s="828">
        <f>P25</f>
        <v>9</v>
      </c>
      <c r="U25" s="397">
        <f>(R25*48)+T25</f>
        <v>9</v>
      </c>
      <c r="V25" s="395">
        <f>U25</f>
        <v>9</v>
      </c>
      <c r="W25" s="536" t="s">
        <v>3</v>
      </c>
    </row>
    <row r="26" spans="1:23" x14ac:dyDescent="0.2">
      <c r="A26" s="155"/>
      <c r="B26" s="749"/>
      <c r="C26" s="540"/>
      <c r="D26" s="147"/>
      <c r="E26" s="154" t="s">
        <v>286</v>
      </c>
      <c r="F26" s="148" t="s">
        <v>83</v>
      </c>
      <c r="G26" s="380" t="s">
        <v>3</v>
      </c>
      <c r="H26" s="846">
        <v>3</v>
      </c>
      <c r="I26" s="851">
        <f t="shared" si="8"/>
        <v>48</v>
      </c>
      <c r="J26" s="852">
        <v>1</v>
      </c>
      <c r="K26" s="151">
        <f>17/H26</f>
        <v>5.666666666666667</v>
      </c>
      <c r="L26" s="152">
        <f t="shared" si="9"/>
        <v>8.4705882352941178</v>
      </c>
      <c r="M26" s="374">
        <f t="shared" si="0"/>
        <v>9</v>
      </c>
      <c r="N26" s="425">
        <f>ROUNDDOWN(M26/48,0)</f>
        <v>0</v>
      </c>
      <c r="O26" s="371" t="s">
        <v>190</v>
      </c>
      <c r="P26" s="426">
        <f>MOD(M26,48)</f>
        <v>9</v>
      </c>
      <c r="R26" s="827">
        <f t="shared" si="10"/>
        <v>0</v>
      </c>
      <c r="S26" s="785" t="s">
        <v>190</v>
      </c>
      <c r="T26" s="828">
        <f>P26</f>
        <v>9</v>
      </c>
      <c r="U26" s="397">
        <f>(R26*48)+T26</f>
        <v>9</v>
      </c>
      <c r="V26" s="395">
        <f t="shared" ref="V26" si="13">U26</f>
        <v>9</v>
      </c>
      <c r="W26" s="536" t="s">
        <v>3</v>
      </c>
    </row>
    <row r="27" spans="1:23" x14ac:dyDescent="0.2">
      <c r="A27" s="157"/>
      <c r="B27" s="749"/>
      <c r="C27" s="615"/>
      <c r="D27" s="208"/>
      <c r="E27" s="85" t="s">
        <v>356</v>
      </c>
      <c r="F27" s="207" t="s">
        <v>132</v>
      </c>
      <c r="G27" s="381" t="s">
        <v>195</v>
      </c>
      <c r="H27" s="848"/>
      <c r="I27" s="854">
        <f t="shared" si="8"/>
        <v>48</v>
      </c>
      <c r="J27" s="855">
        <v>1</v>
      </c>
      <c r="K27" s="88">
        <v>90</v>
      </c>
      <c r="L27" s="152">
        <f>(I27*J27)/K27</f>
        <v>0.53333333333333333</v>
      </c>
      <c r="M27" s="374">
        <f>ROUNDUP(L27,0)</f>
        <v>1</v>
      </c>
      <c r="N27" s="1107">
        <f>ROUNDDOWN(M27/1,0)</f>
        <v>1</v>
      </c>
      <c r="O27" s="1108"/>
      <c r="P27" s="1109"/>
      <c r="R27" s="1096">
        <f>N27</f>
        <v>1</v>
      </c>
      <c r="S27" s="1097"/>
      <c r="T27" s="1098"/>
      <c r="U27" s="397">
        <f>(R27*1)+T27</f>
        <v>1</v>
      </c>
      <c r="V27" s="395">
        <f>U27</f>
        <v>1</v>
      </c>
      <c r="W27" s="536" t="s">
        <v>307</v>
      </c>
    </row>
    <row r="28" spans="1:23" x14ac:dyDescent="0.2">
      <c r="A28" s="157"/>
      <c r="B28" s="749"/>
      <c r="C28" s="615"/>
      <c r="D28" s="208"/>
      <c r="E28" s="85" t="s">
        <v>357</v>
      </c>
      <c r="F28" s="207" t="s">
        <v>133</v>
      </c>
      <c r="G28" s="381" t="s">
        <v>195</v>
      </c>
      <c r="H28" s="846"/>
      <c r="I28" s="851">
        <f t="shared" si="8"/>
        <v>48</v>
      </c>
      <c r="J28" s="855">
        <v>1</v>
      </c>
      <c r="K28" s="210">
        <v>31.5</v>
      </c>
      <c r="L28" s="152">
        <f>(I28*J28)/K28</f>
        <v>1.5238095238095237</v>
      </c>
      <c r="M28" s="374">
        <f>ROUNDUP(L28,0)</f>
        <v>2</v>
      </c>
      <c r="N28" s="1107">
        <f>ROUNDDOWN(M28/1,0)</f>
        <v>2</v>
      </c>
      <c r="O28" s="1108"/>
      <c r="P28" s="1109"/>
      <c r="R28" s="1096">
        <f>N28</f>
        <v>2</v>
      </c>
      <c r="S28" s="1097"/>
      <c r="T28" s="1098"/>
      <c r="U28" s="397">
        <f>(R28*1)+T28</f>
        <v>2</v>
      </c>
      <c r="V28" s="395">
        <f>U28</f>
        <v>2</v>
      </c>
      <c r="W28" s="536" t="s">
        <v>307</v>
      </c>
    </row>
    <row r="29" spans="1:23" x14ac:dyDescent="0.2">
      <c r="A29" s="157"/>
      <c r="B29" s="754"/>
      <c r="C29" s="617"/>
      <c r="D29" s="513"/>
      <c r="E29" s="517" t="s">
        <v>282</v>
      </c>
      <c r="F29" s="514"/>
      <c r="G29" s="515"/>
      <c r="H29" s="849"/>
      <c r="I29" s="857"/>
      <c r="J29" s="858"/>
      <c r="K29" s="352"/>
      <c r="L29" s="382"/>
      <c r="M29" s="421"/>
      <c r="N29" s="529"/>
      <c r="O29" s="466"/>
      <c r="P29" s="530"/>
      <c r="R29" s="830"/>
      <c r="S29" s="862"/>
      <c r="T29" s="863"/>
      <c r="U29" s="378"/>
      <c r="V29" s="424"/>
      <c r="W29" s="378"/>
    </row>
    <row r="30" spans="1:23" x14ac:dyDescent="0.2">
      <c r="A30" s="157"/>
      <c r="B30" s="751"/>
      <c r="C30" s="618"/>
      <c r="D30" s="608"/>
      <c r="E30" s="609" t="s">
        <v>371</v>
      </c>
      <c r="F30" s="861" t="s">
        <v>309</v>
      </c>
      <c r="G30" s="610" t="s">
        <v>188</v>
      </c>
      <c r="H30" s="850"/>
      <c r="I30" s="859">
        <f t="shared" si="8"/>
        <v>48</v>
      </c>
      <c r="J30" s="860">
        <v>1</v>
      </c>
      <c r="K30" s="448">
        <v>19.23</v>
      </c>
      <c r="L30" s="440">
        <f>(I30*J30)/K30</f>
        <v>2.4960998439937598</v>
      </c>
      <c r="M30" s="392">
        <f>ROUNDUP(L30,0)</f>
        <v>3</v>
      </c>
      <c r="N30" s="1110">
        <f>ROUNDDOWN(M30/1,0)</f>
        <v>3</v>
      </c>
      <c r="O30" s="1111"/>
      <c r="P30" s="1112"/>
      <c r="Q30" s="586"/>
      <c r="R30" s="1102">
        <f>N30</f>
        <v>3</v>
      </c>
      <c r="S30" s="1103"/>
      <c r="T30" s="1104"/>
      <c r="U30" s="370">
        <f>(R30*1)+T30</f>
        <v>3</v>
      </c>
      <c r="V30" s="587">
        <f>U30*1</f>
        <v>3</v>
      </c>
      <c r="W30" s="537" t="s">
        <v>301</v>
      </c>
    </row>
    <row r="31" spans="1:23" ht="18" x14ac:dyDescent="0.2">
      <c r="A31" s="157"/>
      <c r="B31" s="1009" t="s">
        <v>406</v>
      </c>
      <c r="C31" s="134"/>
      <c r="D31" s="134"/>
      <c r="L31" s="398"/>
    </row>
    <row r="32" spans="1:23" ht="18" x14ac:dyDescent="0.2">
      <c r="A32" s="157"/>
      <c r="B32" s="1009" t="s">
        <v>401</v>
      </c>
      <c r="L32" s="143"/>
    </row>
    <row r="33" spans="1:21" x14ac:dyDescent="0.2">
      <c r="A33" s="157"/>
      <c r="L33" s="143"/>
    </row>
    <row r="34" spans="1:21" x14ac:dyDescent="0.2">
      <c r="A34" s="157"/>
      <c r="L34" s="143"/>
    </row>
    <row r="35" spans="1:21" s="3" customFormat="1" x14ac:dyDescent="0.2">
      <c r="A35" s="76"/>
      <c r="B35" s="160" t="s">
        <v>42</v>
      </c>
      <c r="C35" s="160"/>
      <c r="D35" s="160"/>
      <c r="E35" s="161"/>
      <c r="F35" s="399"/>
      <c r="G35" s="400"/>
      <c r="H35" s="401"/>
      <c r="I35" s="402"/>
      <c r="J35" s="399"/>
      <c r="K35" s="401"/>
      <c r="L35" s="143"/>
      <c r="M35" s="134"/>
      <c r="N35" s="124"/>
      <c r="O35" s="369"/>
      <c r="P35" s="124"/>
      <c r="Q35" s="124"/>
      <c r="R35" s="124"/>
      <c r="S35" s="369"/>
      <c r="T35" s="124"/>
      <c r="U35" s="124"/>
    </row>
    <row r="36" spans="1:21" x14ac:dyDescent="0.2">
      <c r="A36" s="157"/>
      <c r="B36" s="160"/>
      <c r="C36" s="160"/>
      <c r="D36" s="160"/>
      <c r="E36" s="161"/>
      <c r="F36" s="399"/>
      <c r="G36" s="400"/>
      <c r="H36" s="401"/>
      <c r="I36" s="402"/>
      <c r="J36" s="399"/>
      <c r="K36" s="401"/>
    </row>
    <row r="37" spans="1:21" x14ac:dyDescent="0.2">
      <c r="A37" s="157"/>
      <c r="B37" s="160"/>
      <c r="C37" s="160"/>
      <c r="D37" s="160"/>
      <c r="E37" s="161"/>
      <c r="F37" s="399"/>
      <c r="G37" s="400"/>
      <c r="H37" s="401"/>
      <c r="I37" s="402"/>
      <c r="J37" s="399"/>
      <c r="K37" s="401"/>
    </row>
    <row r="38" spans="1:21" x14ac:dyDescent="0.2">
      <c r="A38" s="157"/>
      <c r="B38" s="160"/>
      <c r="C38" s="160"/>
      <c r="D38" s="160"/>
      <c r="E38" s="784"/>
      <c r="F38" s="385"/>
      <c r="G38" s="403"/>
      <c r="H38" s="404"/>
      <c r="I38" s="124"/>
      <c r="J38" s="369"/>
      <c r="K38" s="403"/>
    </row>
    <row r="39" spans="1:21" x14ac:dyDescent="0.2">
      <c r="A39" s="157"/>
      <c r="B39" s="160"/>
      <c r="C39" s="160"/>
      <c r="D39" s="160"/>
      <c r="E39" s="784"/>
      <c r="F39" s="385"/>
      <c r="G39" s="403"/>
      <c r="H39" s="404"/>
      <c r="I39" s="124"/>
      <c r="J39" s="369"/>
      <c r="K39" s="403"/>
    </row>
    <row r="40" spans="1:21" x14ac:dyDescent="0.2">
      <c r="A40" s="287"/>
      <c r="B40" s="995"/>
      <c r="C40" s="995"/>
      <c r="D40" s="995"/>
      <c r="E40" s="996"/>
      <c r="F40" s="997"/>
      <c r="G40" s="294"/>
      <c r="H40" s="998"/>
      <c r="I40" s="998"/>
      <c r="J40" s="999"/>
      <c r="K40" s="1000"/>
    </row>
    <row r="41" spans="1:21" x14ac:dyDescent="0.2">
      <c r="A41" s="292"/>
      <c r="B41" s="1001"/>
      <c r="C41" s="1001"/>
      <c r="D41" s="1001"/>
      <c r="E41" s="1002"/>
      <c r="F41" s="997"/>
      <c r="G41" s="294"/>
      <c r="H41" s="998"/>
      <c r="I41" s="998"/>
      <c r="J41" s="999"/>
      <c r="K41" s="1000"/>
    </row>
    <row r="42" spans="1:21" x14ac:dyDescent="0.2">
      <c r="A42" s="292"/>
      <c r="B42" s="124"/>
      <c r="C42" s="124"/>
      <c r="D42" s="124"/>
      <c r="E42" s="124"/>
      <c r="F42" s="124"/>
      <c r="G42" s="124"/>
      <c r="H42" s="998"/>
      <c r="I42" s="998"/>
      <c r="J42" s="124"/>
      <c r="K42" s="1000"/>
    </row>
    <row r="43" spans="1:21" x14ac:dyDescent="0.2">
      <c r="A43" s="292"/>
      <c r="B43" s="995"/>
      <c r="C43" s="995"/>
      <c r="D43" s="995"/>
      <c r="E43" s="1002"/>
      <c r="F43" s="997"/>
      <c r="G43" s="294"/>
      <c r="H43" s="998"/>
      <c r="I43" s="998"/>
      <c r="J43" s="999"/>
      <c r="K43" s="1000"/>
    </row>
    <row r="44" spans="1:21" x14ac:dyDescent="0.2">
      <c r="A44" s="293"/>
      <c r="B44" s="1001"/>
      <c r="C44" s="1001"/>
      <c r="D44" s="1001"/>
      <c r="E44" s="1002"/>
      <c r="F44" s="997"/>
      <c r="G44" s="294"/>
      <c r="H44" s="998"/>
      <c r="I44" s="998"/>
      <c r="J44" s="999"/>
      <c r="K44" s="1000"/>
    </row>
    <row r="45" spans="1:21" x14ac:dyDescent="0.2">
      <c r="A45" s="293"/>
      <c r="B45" s="995"/>
      <c r="C45" s="995"/>
      <c r="D45" s="995"/>
      <c r="E45" s="1002"/>
      <c r="F45" s="997"/>
      <c r="G45" s="294"/>
      <c r="H45" s="998"/>
      <c r="I45" s="998"/>
      <c r="J45" s="999"/>
      <c r="K45" s="1000"/>
    </row>
    <row r="46" spans="1:21" x14ac:dyDescent="0.2">
      <c r="A46" s="293"/>
      <c r="B46" s="1001"/>
      <c r="C46" s="1001"/>
      <c r="D46" s="1001"/>
      <c r="E46" s="1002"/>
      <c r="F46" s="997"/>
      <c r="G46" s="294"/>
      <c r="H46" s="998"/>
      <c r="I46" s="998"/>
      <c r="J46" s="999"/>
      <c r="K46" s="1000"/>
    </row>
    <row r="47" spans="1:21" x14ac:dyDescent="0.2">
      <c r="B47" s="369"/>
      <c r="C47" s="369"/>
      <c r="D47" s="369"/>
      <c r="E47" s="383"/>
      <c r="F47" s="385"/>
      <c r="G47" s="403"/>
      <c r="H47" s="403"/>
      <c r="I47" s="322"/>
      <c r="J47" s="369"/>
      <c r="K47" s="403"/>
    </row>
  </sheetData>
  <sheetProtection algorithmName="SHA-512" hashValue="QSlASGqcHCE5ACkElMIGb/d0v7Nv6GOuff0E96bFflevjlXY7GQEjQpvuLE2ngFGwCwJ7l3wJamqzGYmpCgdfQ==" saltValue="DrAw8xDyG3qavad4w+aDhg==" spinCount="100000" sheet="1" insertRows="0"/>
  <protectedRanges>
    <protectedRange sqref="B1:D1" name="Bereich1_1_1_1_1_1_1_1_1"/>
    <protectedRange sqref="B2:D3 A1:A5" name="Bereich1_1_1_1_1_1_1_1"/>
    <protectedRange sqref="C4:D4 E1:K4" name="Bereich1_1_1_1_1_1_1_1_5"/>
    <protectedRange sqref="A6" name="Bereich1_1_1_1_1_1_1_1_4_1"/>
    <protectedRange sqref="E5:K5" name="Bereich1_1_1_1_1_1_1_1_3_1"/>
    <protectedRange sqref="B5:D5" name="Bereich1_1_1_1_1_1_1_1_3_1_1"/>
    <protectedRange sqref="L1:L4" name="Bereich1_1_1_1_1_1_1_1_5_1"/>
    <protectedRange sqref="U5 L5:M5" name="Bereich1_1_1_1_1_1_1_1_3_1_2"/>
  </protectedRanges>
  <mergeCells count="39">
    <mergeCell ref="B5:B6"/>
    <mergeCell ref="H5:H6"/>
    <mergeCell ref="L5:L6"/>
    <mergeCell ref="K5:K6"/>
    <mergeCell ref="J5:J6"/>
    <mergeCell ref="I5:I6"/>
    <mergeCell ref="V5:V6"/>
    <mergeCell ref="N13:P13"/>
    <mergeCell ref="W5:W6"/>
    <mergeCell ref="D5:D6"/>
    <mergeCell ref="C5:C6"/>
    <mergeCell ref="M5:M6"/>
    <mergeCell ref="G5:G6"/>
    <mergeCell ref="F5:F6"/>
    <mergeCell ref="E5:E6"/>
    <mergeCell ref="U5:U6"/>
    <mergeCell ref="R5:T5"/>
    <mergeCell ref="N12:P12"/>
    <mergeCell ref="N5:P5"/>
    <mergeCell ref="R12:T12"/>
    <mergeCell ref="N24:P24"/>
    <mergeCell ref="N9:P9"/>
    <mergeCell ref="R9:T9"/>
    <mergeCell ref="R13:T13"/>
    <mergeCell ref="R24:T24"/>
    <mergeCell ref="R18:T18"/>
    <mergeCell ref="R17:T17"/>
    <mergeCell ref="N17:P17"/>
    <mergeCell ref="N18:P18"/>
    <mergeCell ref="N21:P21"/>
    <mergeCell ref="R21:T21"/>
    <mergeCell ref="N22:P22"/>
    <mergeCell ref="R22:T22"/>
    <mergeCell ref="N27:P27"/>
    <mergeCell ref="R27:T27"/>
    <mergeCell ref="N30:P30"/>
    <mergeCell ref="R30:T30"/>
    <mergeCell ref="N28:P28"/>
    <mergeCell ref="R28:T28"/>
  </mergeCell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21C6-ECFB-493B-AAC9-114462441E73}">
  <sheetPr>
    <pageSetUpPr fitToPage="1"/>
  </sheetPr>
  <dimension ref="A1:W39"/>
  <sheetViews>
    <sheetView topLeftCell="A3"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2.28515625" style="36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9.28515625" style="33" customWidth="1"/>
    <col min="11" max="11" width="14.140625" style="31" customWidth="1"/>
    <col min="12" max="12" width="10.7109375" style="30" customWidth="1"/>
    <col min="13" max="13" width="10" style="78" bestFit="1" customWidth="1"/>
    <col min="14" max="14" width="8.7109375" style="3" customWidth="1"/>
    <col min="15" max="15" width="2.140625" style="3" customWidth="1"/>
    <col min="16" max="16" width="5.140625" style="3" customWidth="1"/>
    <col min="17" max="17" width="3.28515625" style="3" customWidth="1"/>
    <col min="18" max="18" width="9" style="3" customWidth="1"/>
    <col min="19" max="19" width="2.140625" style="3" customWidth="1"/>
    <col min="20" max="20" width="5.140625" style="3" customWidth="1"/>
    <col min="21" max="21" width="10.28515625" style="3" customWidth="1"/>
    <col min="22" max="22" width="7.28515625" style="3" customWidth="1"/>
    <col min="23" max="23" width="13.42578125" style="3" customWidth="1"/>
    <col min="24" max="16384" width="11.42578125" style="3"/>
  </cols>
  <sheetData>
    <row r="1" spans="1:23" x14ac:dyDescent="0.25">
      <c r="A1" s="93"/>
      <c r="B1" s="92" t="s">
        <v>154</v>
      </c>
      <c r="C1" s="92"/>
      <c r="D1" s="92"/>
      <c r="E1" s="96"/>
      <c r="F1" s="97"/>
      <c r="G1" s="98"/>
      <c r="H1" s="99"/>
      <c r="I1" s="99"/>
      <c r="J1" s="95"/>
      <c r="K1" s="98"/>
      <c r="L1" s="101"/>
      <c r="M1" s="103"/>
    </row>
    <row r="2" spans="1:23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5"/>
      <c r="K2" s="98"/>
      <c r="L2" s="101"/>
      <c r="M2" s="103"/>
    </row>
    <row r="3" spans="1:23" ht="23.25" x14ac:dyDescent="0.2">
      <c r="A3"/>
      <c r="B3" s="39" t="s">
        <v>99</v>
      </c>
    </row>
    <row r="4" spans="1:23" s="4" customFormat="1" ht="28.5" customHeight="1" x14ac:dyDescent="0.2">
      <c r="A4" s="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41" t="s">
        <v>193</v>
      </c>
      <c r="H4" s="1124" t="s">
        <v>198</v>
      </c>
      <c r="I4" s="1125" t="s">
        <v>186</v>
      </c>
      <c r="J4" s="1121" t="s">
        <v>17</v>
      </c>
      <c r="K4" s="1113" t="s">
        <v>194</v>
      </c>
      <c r="L4" s="1114" t="s">
        <v>32</v>
      </c>
      <c r="M4" s="1115" t="s">
        <v>189</v>
      </c>
      <c r="N4" s="1116" t="s">
        <v>193</v>
      </c>
      <c r="O4" s="1117"/>
      <c r="P4" s="1118"/>
      <c r="Q4" s="531"/>
      <c r="R4" s="1099" t="s">
        <v>199</v>
      </c>
      <c r="S4" s="1100"/>
      <c r="T4" s="1101"/>
      <c r="U4" s="1114" t="s">
        <v>32</v>
      </c>
      <c r="V4" s="1120" t="s">
        <v>197</v>
      </c>
      <c r="W4" s="1119" t="s">
        <v>359</v>
      </c>
    </row>
    <row r="5" spans="1:23" ht="32.25" thickBot="1" x14ac:dyDescent="0.25">
      <c r="A5" s="80"/>
      <c r="B5" s="1121"/>
      <c r="C5" s="1122"/>
      <c r="D5" s="1121"/>
      <c r="E5" s="1113"/>
      <c r="F5" s="1123"/>
      <c r="G5" s="1142"/>
      <c r="H5" s="1124"/>
      <c r="I5" s="1126"/>
      <c r="J5" s="1121"/>
      <c r="K5" s="1113"/>
      <c r="L5" s="1114"/>
      <c r="M5" s="1115"/>
      <c r="N5" s="548" t="s">
        <v>192</v>
      </c>
      <c r="O5" s="549"/>
      <c r="P5" s="550" t="s">
        <v>191</v>
      </c>
      <c r="Q5" s="139"/>
      <c r="R5" s="390" t="s">
        <v>192</v>
      </c>
      <c r="S5" s="396" t="s">
        <v>190</v>
      </c>
      <c r="T5" s="391" t="s">
        <v>191</v>
      </c>
      <c r="U5" s="1114"/>
      <c r="V5" s="1120"/>
      <c r="W5" s="1119"/>
    </row>
    <row r="6" spans="1:23" ht="33" customHeight="1" thickTop="1" thickBot="1" x14ac:dyDescent="0.25">
      <c r="A6" s="81"/>
      <c r="B6" s="323"/>
      <c r="C6" s="340"/>
      <c r="D6" s="340"/>
      <c r="E6" s="340"/>
      <c r="F6" s="347"/>
      <c r="G6" s="348"/>
      <c r="H6" s="459"/>
      <c r="I6" s="437">
        <v>0</v>
      </c>
      <c r="J6" s="340"/>
      <c r="K6" s="349"/>
      <c r="L6" s="350"/>
      <c r="M6" s="351"/>
      <c r="N6" s="124"/>
      <c r="O6" s="369"/>
      <c r="P6" s="142"/>
      <c r="Q6" s="124"/>
      <c r="R6" s="124"/>
      <c r="S6" s="369"/>
      <c r="T6" s="124"/>
      <c r="U6" s="383"/>
      <c r="V6" s="383"/>
    </row>
    <row r="7" spans="1:23" ht="16.5" thickTop="1" x14ac:dyDescent="0.2">
      <c r="A7" s="82"/>
      <c r="B7" s="756"/>
      <c r="C7" s="612"/>
      <c r="D7" s="450"/>
      <c r="E7" s="451" t="s">
        <v>85</v>
      </c>
      <c r="F7" s="452"/>
      <c r="G7" s="453"/>
      <c r="H7" s="630"/>
      <c r="I7" s="461"/>
      <c r="J7" s="454"/>
      <c r="K7" s="455"/>
      <c r="L7" s="456"/>
      <c r="M7" s="457"/>
      <c r="N7" s="631"/>
      <c r="O7" s="411"/>
      <c r="P7" s="632"/>
      <c r="Q7" s="378"/>
      <c r="R7" s="633"/>
      <c r="S7" s="634"/>
      <c r="T7" s="635"/>
      <c r="U7" s="535"/>
      <c r="V7" s="636"/>
      <c r="W7" s="637"/>
    </row>
    <row r="8" spans="1:23" x14ac:dyDescent="0.25">
      <c r="A8" s="34"/>
      <c r="B8" s="752"/>
      <c r="C8" s="613"/>
      <c r="D8" s="48"/>
      <c r="E8" s="86" t="s">
        <v>285</v>
      </c>
      <c r="F8" s="75" t="s">
        <v>87</v>
      </c>
      <c r="G8" s="87" t="s">
        <v>5</v>
      </c>
      <c r="H8" s="854"/>
      <c r="I8" s="875">
        <f t="shared" ref="I8:I10" si="0">$I$6</f>
        <v>0</v>
      </c>
      <c r="J8" s="817">
        <v>1</v>
      </c>
      <c r="K8" s="307">
        <v>0.78009749999999989</v>
      </c>
      <c r="L8" s="79">
        <f>(I8*J8)/K8</f>
        <v>0</v>
      </c>
      <c r="M8" s="89">
        <f>ROUNDUP(L8,0)</f>
        <v>0</v>
      </c>
      <c r="N8" s="425">
        <f>ROUNDDOWN(M8/112,0)</f>
        <v>0</v>
      </c>
      <c r="O8" s="371" t="s">
        <v>190</v>
      </c>
      <c r="P8" s="426">
        <f>MOD(M8,112)</f>
        <v>0</v>
      </c>
      <c r="Q8" s="124"/>
      <c r="R8" s="827">
        <f>N8</f>
        <v>0</v>
      </c>
      <c r="S8" s="785" t="s">
        <v>190</v>
      </c>
      <c r="T8" s="828">
        <f>P8</f>
        <v>0</v>
      </c>
      <c r="U8" s="397">
        <f>(R8*112)+T8</f>
        <v>0</v>
      </c>
      <c r="V8" s="395">
        <f>U8</f>
        <v>0</v>
      </c>
      <c r="W8" s="536" t="s">
        <v>409</v>
      </c>
    </row>
    <row r="9" spans="1:23" x14ac:dyDescent="0.25">
      <c r="A9" s="34"/>
      <c r="B9" s="752"/>
      <c r="C9" s="613"/>
      <c r="D9" s="48"/>
      <c r="E9" s="212" t="s">
        <v>372</v>
      </c>
      <c r="F9" s="73" t="s">
        <v>82</v>
      </c>
      <c r="G9" s="87" t="s">
        <v>196</v>
      </c>
      <c r="H9" s="854"/>
      <c r="I9" s="875">
        <f t="shared" si="0"/>
        <v>0</v>
      </c>
      <c r="J9" s="817">
        <v>1</v>
      </c>
      <c r="K9" s="307">
        <v>4.54</v>
      </c>
      <c r="L9" s="79">
        <f>(I9*J9)/K9</f>
        <v>0</v>
      </c>
      <c r="M9" s="89">
        <f t="shared" ref="M9:M16" si="1">ROUNDUP(L9,0)</f>
        <v>0</v>
      </c>
      <c r="N9" s="1107">
        <f>ROUNDDOWN(M9/1,0)</f>
        <v>0</v>
      </c>
      <c r="O9" s="1108"/>
      <c r="P9" s="1109"/>
      <c r="Q9" s="124"/>
      <c r="R9" s="1096">
        <f>N9</f>
        <v>0</v>
      </c>
      <c r="S9" s="1097"/>
      <c r="T9" s="1098"/>
      <c r="U9" s="397">
        <f t="shared" ref="U9:U14" si="2">(R9*1)+T9</f>
        <v>0</v>
      </c>
      <c r="V9" s="395">
        <f>U9</f>
        <v>0</v>
      </c>
      <c r="W9" s="536" t="s">
        <v>308</v>
      </c>
    </row>
    <row r="10" spans="1:23" ht="15.6" customHeight="1" x14ac:dyDescent="0.2">
      <c r="A10" s="81"/>
      <c r="B10" s="752"/>
      <c r="C10" s="613"/>
      <c r="D10" s="48"/>
      <c r="E10" s="212" t="s">
        <v>373</v>
      </c>
      <c r="F10" s="73" t="s">
        <v>82</v>
      </c>
      <c r="G10" s="87" t="s">
        <v>196</v>
      </c>
      <c r="H10" s="854"/>
      <c r="I10" s="875">
        <f t="shared" si="0"/>
        <v>0</v>
      </c>
      <c r="J10" s="817">
        <v>1</v>
      </c>
      <c r="K10" s="88">
        <v>3.63</v>
      </c>
      <c r="L10" s="79">
        <f t="shared" ref="L10:L16" si="3">(I10*J10)/K10</f>
        <v>0</v>
      </c>
      <c r="M10" s="89">
        <f t="shared" si="1"/>
        <v>0</v>
      </c>
      <c r="N10" s="1107">
        <f>ROUNDDOWN(M10/1,0)</f>
        <v>0</v>
      </c>
      <c r="O10" s="1108"/>
      <c r="P10" s="1109"/>
      <c r="Q10" s="124"/>
      <c r="R10" s="1096">
        <f>N10</f>
        <v>0</v>
      </c>
      <c r="S10" s="1097"/>
      <c r="T10" s="1098"/>
      <c r="U10" s="397">
        <f t="shared" si="2"/>
        <v>0</v>
      </c>
      <c r="V10" s="395">
        <f>U10</f>
        <v>0</v>
      </c>
      <c r="W10" s="536" t="s">
        <v>308</v>
      </c>
    </row>
    <row r="11" spans="1:23" x14ac:dyDescent="0.2">
      <c r="A11" s="76"/>
      <c r="B11" s="754"/>
      <c r="C11" s="614"/>
      <c r="D11" s="464"/>
      <c r="E11" s="460" t="s">
        <v>86</v>
      </c>
      <c r="F11" s="627"/>
      <c r="G11" s="628"/>
      <c r="H11" s="877"/>
      <c r="I11" s="857"/>
      <c r="J11" s="878"/>
      <c r="K11" s="628"/>
      <c r="L11" s="462"/>
      <c r="M11" s="463"/>
      <c r="N11" s="1105"/>
      <c r="O11" s="1091"/>
      <c r="P11" s="1106"/>
      <c r="Q11" s="124"/>
      <c r="R11" s="1093"/>
      <c r="S11" s="1094"/>
      <c r="T11" s="1095"/>
      <c r="U11" s="378"/>
      <c r="V11" s="424"/>
      <c r="W11" s="638"/>
    </row>
    <row r="12" spans="1:23" x14ac:dyDescent="0.25">
      <c r="A12" s="76"/>
      <c r="B12" s="752"/>
      <c r="C12" s="613"/>
      <c r="D12" s="48"/>
      <c r="E12" s="86" t="s">
        <v>358</v>
      </c>
      <c r="F12" s="75" t="s">
        <v>88</v>
      </c>
      <c r="G12" s="602" t="s">
        <v>7</v>
      </c>
      <c r="H12" s="854"/>
      <c r="I12" s="854">
        <f>$I$6</f>
        <v>0</v>
      </c>
      <c r="J12" s="817">
        <v>1</v>
      </c>
      <c r="K12" s="626">
        <v>2.34375</v>
      </c>
      <c r="L12" s="79">
        <f t="shared" si="3"/>
        <v>0</v>
      </c>
      <c r="M12" s="89">
        <f t="shared" si="1"/>
        <v>0</v>
      </c>
      <c r="N12" s="425">
        <f>ROUNDDOWN(M12/45,0)</f>
        <v>0</v>
      </c>
      <c r="O12" s="371" t="s">
        <v>190</v>
      </c>
      <c r="P12" s="426">
        <f>MOD(M12,45)</f>
        <v>0</v>
      </c>
      <c r="Q12" s="124"/>
      <c r="R12" s="827">
        <f>N12</f>
        <v>0</v>
      </c>
      <c r="S12" s="785" t="s">
        <v>190</v>
      </c>
      <c r="T12" s="828">
        <f>P12</f>
        <v>0</v>
      </c>
      <c r="U12" s="397">
        <f>(R12*45)+T12</f>
        <v>0</v>
      </c>
      <c r="V12" s="395">
        <f>U12</f>
        <v>0</v>
      </c>
      <c r="W12" s="536" t="s">
        <v>409</v>
      </c>
    </row>
    <row r="13" spans="1:23" x14ac:dyDescent="0.2">
      <c r="A13" s="76"/>
      <c r="B13" s="752"/>
      <c r="C13" s="624"/>
      <c r="D13" s="625"/>
      <c r="E13" s="85" t="s">
        <v>374</v>
      </c>
      <c r="F13" s="73" t="s">
        <v>82</v>
      </c>
      <c r="G13" s="602" t="s">
        <v>196</v>
      </c>
      <c r="H13" s="854"/>
      <c r="I13" s="854">
        <f>$I$6</f>
        <v>0</v>
      </c>
      <c r="J13" s="817">
        <v>1</v>
      </c>
      <c r="K13" s="581">
        <v>7.28</v>
      </c>
      <c r="L13" s="79">
        <f t="shared" si="3"/>
        <v>0</v>
      </c>
      <c r="M13" s="89">
        <f t="shared" si="1"/>
        <v>0</v>
      </c>
      <c r="N13" s="1107">
        <f t="shared" ref="N13:N14" si="4">ROUNDDOWN(M13/1,0)</f>
        <v>0</v>
      </c>
      <c r="O13" s="1108"/>
      <c r="P13" s="1109"/>
      <c r="Q13" s="379"/>
      <c r="R13" s="1096">
        <f t="shared" ref="R13" si="5">N13</f>
        <v>0</v>
      </c>
      <c r="S13" s="1097"/>
      <c r="T13" s="1098"/>
      <c r="U13" s="397">
        <f t="shared" si="2"/>
        <v>0</v>
      </c>
      <c r="V13" s="395">
        <f>U13</f>
        <v>0</v>
      </c>
      <c r="W13" s="536" t="s">
        <v>308</v>
      </c>
    </row>
    <row r="14" spans="1:23" x14ac:dyDescent="0.2">
      <c r="A14" s="76"/>
      <c r="B14" s="752"/>
      <c r="C14" s="613"/>
      <c r="D14" s="48"/>
      <c r="E14" s="85" t="s">
        <v>375</v>
      </c>
      <c r="F14" s="73" t="s">
        <v>82</v>
      </c>
      <c r="G14" s="602" t="s">
        <v>196</v>
      </c>
      <c r="H14" s="876"/>
      <c r="I14" s="854">
        <f>$I$6</f>
        <v>0</v>
      </c>
      <c r="J14" s="817">
        <v>1</v>
      </c>
      <c r="K14" s="629">
        <v>5.82</v>
      </c>
      <c r="L14" s="79">
        <f t="shared" si="3"/>
        <v>0</v>
      </c>
      <c r="M14" s="89">
        <f t="shared" si="1"/>
        <v>0</v>
      </c>
      <c r="N14" s="1107">
        <f t="shared" si="4"/>
        <v>0</v>
      </c>
      <c r="O14" s="1108"/>
      <c r="P14" s="1109"/>
      <c r="Q14" s="124"/>
      <c r="R14" s="1096">
        <f>N14</f>
        <v>0</v>
      </c>
      <c r="S14" s="1097"/>
      <c r="T14" s="1098"/>
      <c r="U14" s="397">
        <f t="shared" si="2"/>
        <v>0</v>
      </c>
      <c r="V14" s="395">
        <f>U14</f>
        <v>0</v>
      </c>
      <c r="W14" s="536" t="s">
        <v>308</v>
      </c>
    </row>
    <row r="15" spans="1:23" x14ac:dyDescent="0.2">
      <c r="A15" s="76"/>
      <c r="B15" s="864"/>
      <c r="C15" s="865"/>
      <c r="D15" s="866"/>
      <c r="E15" s="460" t="s">
        <v>50</v>
      </c>
      <c r="F15" s="627"/>
      <c r="G15" s="628"/>
      <c r="H15" s="879"/>
      <c r="I15" s="857"/>
      <c r="J15" s="878"/>
      <c r="K15" s="628"/>
      <c r="L15" s="462"/>
      <c r="M15" s="463"/>
      <c r="N15" s="1105"/>
      <c r="O15" s="1091"/>
      <c r="P15" s="1106"/>
      <c r="Q15" s="124"/>
      <c r="R15" s="830"/>
      <c r="S15" s="831"/>
      <c r="T15" s="832"/>
      <c r="U15" s="378"/>
      <c r="V15" s="424"/>
      <c r="W15" s="378"/>
    </row>
    <row r="16" spans="1:23" x14ac:dyDescent="0.2">
      <c r="A16" s="76"/>
      <c r="B16" s="752"/>
      <c r="C16" s="867"/>
      <c r="D16" s="868"/>
      <c r="E16" s="154" t="s">
        <v>286</v>
      </c>
      <c r="F16" s="73" t="s">
        <v>83</v>
      </c>
      <c r="G16" s="602" t="s">
        <v>3</v>
      </c>
      <c r="H16" s="880">
        <v>3</v>
      </c>
      <c r="I16" s="854">
        <f>$I$6</f>
        <v>0</v>
      </c>
      <c r="J16" s="817">
        <v>1</v>
      </c>
      <c r="K16" s="581">
        <f>17/H16</f>
        <v>5.666666666666667</v>
      </c>
      <c r="L16" s="79">
        <f t="shared" si="3"/>
        <v>0</v>
      </c>
      <c r="M16" s="89">
        <f t="shared" si="1"/>
        <v>0</v>
      </c>
      <c r="N16" s="425">
        <f>ROUNDDOWN(M16/48,0)</f>
        <v>0</v>
      </c>
      <c r="O16" s="371" t="s">
        <v>190</v>
      </c>
      <c r="P16" s="426">
        <f>MOD(M16,48)</f>
        <v>0</v>
      </c>
      <c r="Q16" s="124"/>
      <c r="R16" s="827">
        <f>N16</f>
        <v>0</v>
      </c>
      <c r="S16" s="785" t="s">
        <v>190</v>
      </c>
      <c r="T16" s="828">
        <f>P16</f>
        <v>0</v>
      </c>
      <c r="U16" s="397">
        <f>(R16*48)+T16</f>
        <v>0</v>
      </c>
      <c r="V16" s="395">
        <f>U16</f>
        <v>0</v>
      </c>
      <c r="W16" s="536" t="s">
        <v>3</v>
      </c>
    </row>
    <row r="17" spans="1:23" s="124" customFormat="1" x14ac:dyDescent="0.2">
      <c r="A17" s="157"/>
      <c r="B17" s="749"/>
      <c r="C17" s="615"/>
      <c r="D17" s="208"/>
      <c r="E17" s="85" t="s">
        <v>356</v>
      </c>
      <c r="F17" s="207" t="s">
        <v>132</v>
      </c>
      <c r="G17" s="381" t="s">
        <v>195</v>
      </c>
      <c r="H17" s="848"/>
      <c r="I17" s="854">
        <f t="shared" ref="I17:I18" si="6">$I$6</f>
        <v>0</v>
      </c>
      <c r="J17" s="1005">
        <v>1</v>
      </c>
      <c r="K17" s="88">
        <v>90</v>
      </c>
      <c r="L17" s="152">
        <f>(I17*J17)/K17</f>
        <v>0</v>
      </c>
      <c r="M17" s="374">
        <f>ROUNDUP(L17,0)</f>
        <v>0</v>
      </c>
      <c r="N17" s="1107">
        <f>ROUNDDOWN(M17/1,0)</f>
        <v>0</v>
      </c>
      <c r="O17" s="1108"/>
      <c r="P17" s="1109"/>
      <c r="R17" s="1096">
        <f>N17</f>
        <v>0</v>
      </c>
      <c r="S17" s="1097"/>
      <c r="T17" s="1098"/>
      <c r="U17" s="397">
        <f>(R17*1)+T17</f>
        <v>0</v>
      </c>
      <c r="V17" s="395">
        <f>U17</f>
        <v>0</v>
      </c>
      <c r="W17" s="536" t="s">
        <v>307</v>
      </c>
    </row>
    <row r="18" spans="1:23" s="124" customFormat="1" x14ac:dyDescent="0.2">
      <c r="A18" s="157"/>
      <c r="B18" s="751"/>
      <c r="C18" s="618"/>
      <c r="D18" s="608"/>
      <c r="E18" s="989" t="s">
        <v>357</v>
      </c>
      <c r="F18" s="990" t="s">
        <v>133</v>
      </c>
      <c r="G18" s="610" t="s">
        <v>195</v>
      </c>
      <c r="H18" s="850"/>
      <c r="I18" s="881">
        <f t="shared" si="6"/>
        <v>0</v>
      </c>
      <c r="J18" s="1006">
        <v>1</v>
      </c>
      <c r="K18" s="643">
        <v>31.5</v>
      </c>
      <c r="L18" s="440">
        <f>(I18*J18)/K18</f>
        <v>0</v>
      </c>
      <c r="M18" s="392">
        <f>ROUNDUP(L18,0)</f>
        <v>0</v>
      </c>
      <c r="N18" s="1110">
        <f>ROUNDDOWN(M18/1,0)</f>
        <v>0</v>
      </c>
      <c r="O18" s="1111"/>
      <c r="P18" s="1112"/>
      <c r="R18" s="1102">
        <f>N18</f>
        <v>0</v>
      </c>
      <c r="S18" s="1103"/>
      <c r="T18" s="1104"/>
      <c r="U18" s="370">
        <f>(R18*1)+T18</f>
        <v>0</v>
      </c>
      <c r="V18" s="587">
        <f>U18</f>
        <v>0</v>
      </c>
      <c r="W18" s="537" t="s">
        <v>307</v>
      </c>
    </row>
    <row r="19" spans="1:23" s="124" customFormat="1" x14ac:dyDescent="0.2">
      <c r="A19" s="157"/>
      <c r="B19" s="1010"/>
      <c r="C19" s="1011"/>
      <c r="D19" s="43"/>
      <c r="E19" s="1012"/>
      <c r="F19" s="1013"/>
      <c r="G19" s="72"/>
      <c r="H19" s="1014"/>
      <c r="I19" s="1015"/>
      <c r="J19" s="1016"/>
      <c r="K19" s="210"/>
      <c r="L19" s="543"/>
      <c r="M19" s="544"/>
      <c r="N19" s="533"/>
      <c r="O19" s="533"/>
      <c r="P19" s="533"/>
      <c r="R19" s="1008"/>
      <c r="S19" s="1008"/>
      <c r="T19" s="1008"/>
      <c r="U19" s="1017"/>
      <c r="V19" s="1018"/>
      <c r="W19" s="1019"/>
    </row>
    <row r="20" spans="1:23" x14ac:dyDescent="0.2">
      <c r="A20" s="19"/>
      <c r="B20" s="1009" t="s">
        <v>407</v>
      </c>
      <c r="C20" s="1020"/>
      <c r="D20" s="1020"/>
      <c r="N20" s="124"/>
      <c r="O20" s="124"/>
      <c r="P20" s="124"/>
      <c r="Q20" s="124"/>
      <c r="R20" s="383"/>
      <c r="S20" s="383"/>
      <c r="T20" s="383"/>
      <c r="U20" s="124"/>
      <c r="V20" s="384"/>
    </row>
    <row r="21" spans="1:23" x14ac:dyDescent="0.2">
      <c r="A21" s="19"/>
      <c r="B21" s="1009"/>
      <c r="C21" s="1020"/>
      <c r="D21" s="1020"/>
      <c r="N21" s="466"/>
      <c r="O21" s="466"/>
      <c r="P21" s="466"/>
      <c r="Q21" s="124"/>
      <c r="R21" s="531"/>
      <c r="S21" s="531"/>
      <c r="T21" s="531"/>
      <c r="U21" s="124"/>
      <c r="V21" s="384"/>
    </row>
    <row r="22" spans="1:23" x14ac:dyDescent="0.2">
      <c r="A22" s="19"/>
      <c r="B22" s="3"/>
      <c r="C22" s="473"/>
      <c r="D22" s="473"/>
      <c r="E22" s="1021"/>
      <c r="F22" s="473"/>
      <c r="G22" s="917"/>
      <c r="H22" s="1022"/>
      <c r="I22" s="1023"/>
      <c r="J22" s="473"/>
      <c r="K22" s="1022"/>
      <c r="L22" s="480"/>
      <c r="M22" s="917"/>
    </row>
    <row r="23" spans="1:23" x14ac:dyDescent="0.2">
      <c r="B23" s="43" t="s">
        <v>42</v>
      </c>
      <c r="C23" s="43"/>
      <c r="D23" s="43"/>
      <c r="E23" s="50"/>
      <c r="F23" s="43"/>
      <c r="G23" s="50"/>
      <c r="H23" s="46"/>
      <c r="I23" s="47"/>
      <c r="J23" s="43"/>
      <c r="K23" s="46"/>
      <c r="L23" s="77"/>
      <c r="M23" s="50"/>
    </row>
    <row r="24" spans="1:23" x14ac:dyDescent="0.2">
      <c r="B24" s="43"/>
      <c r="C24" s="43"/>
      <c r="D24" s="43"/>
      <c r="E24" s="50"/>
      <c r="F24" s="43"/>
      <c r="G24" s="50"/>
      <c r="H24" s="46"/>
      <c r="I24" s="47"/>
      <c r="J24" s="43"/>
      <c r="K24" s="46"/>
      <c r="L24" s="77"/>
      <c r="M24" s="50"/>
    </row>
    <row r="25" spans="1:23" x14ac:dyDescent="0.2">
      <c r="B25" s="43"/>
      <c r="C25" s="43"/>
      <c r="D25" s="43"/>
      <c r="E25" s="50"/>
      <c r="F25" s="870"/>
      <c r="G25" s="871"/>
      <c r="H25" s="872"/>
      <c r="I25" s="50"/>
      <c r="J25" s="43"/>
      <c r="K25" s="871"/>
      <c r="L25" s="873"/>
      <c r="M25" s="50"/>
    </row>
    <row r="26" spans="1:23" x14ac:dyDescent="0.2">
      <c r="B26" s="43"/>
      <c r="C26" s="43"/>
      <c r="D26" s="43"/>
      <c r="E26" s="874"/>
      <c r="F26" s="870"/>
      <c r="G26" s="871"/>
      <c r="H26" s="872"/>
      <c r="I26" s="50"/>
      <c r="J26" s="43"/>
      <c r="K26" s="871"/>
      <c r="L26" s="873"/>
      <c r="M26" s="50"/>
    </row>
    <row r="27" spans="1:23" x14ac:dyDescent="0.2">
      <c r="B27" s="43"/>
      <c r="C27" s="3"/>
      <c r="D27" s="3"/>
      <c r="E27" s="611"/>
      <c r="F27" s="3"/>
      <c r="G27" s="3"/>
      <c r="H27" s="3"/>
      <c r="I27" s="3"/>
      <c r="J27" s="3"/>
      <c r="K27" s="3"/>
      <c r="L27" s="3"/>
      <c r="M27" s="3"/>
    </row>
    <row r="28" spans="1:23" x14ac:dyDescent="0.2">
      <c r="B28" s="3"/>
      <c r="C28" s="231"/>
      <c r="D28" s="231"/>
      <c r="E28" s="3"/>
      <c r="F28" s="239"/>
      <c r="G28" s="229"/>
      <c r="H28" s="241"/>
      <c r="I28" s="241"/>
      <c r="J28" s="237"/>
      <c r="K28" s="240"/>
      <c r="L28" s="230"/>
      <c r="M28" s="242"/>
    </row>
    <row r="29" spans="1:23" x14ac:dyDescent="0.2">
      <c r="B29" s="231"/>
      <c r="C29" s="294"/>
      <c r="D29" s="294"/>
      <c r="E29" s="238"/>
      <c r="F29" s="289"/>
      <c r="G29" s="291"/>
      <c r="H29" s="246"/>
      <c r="I29" s="219"/>
      <c r="J29" s="287"/>
      <c r="K29" s="290"/>
      <c r="L29" s="247"/>
      <c r="M29" s="206"/>
    </row>
    <row r="30" spans="1:23" x14ac:dyDescent="0.2">
      <c r="B30" s="294"/>
      <c r="C30" s="294"/>
      <c r="D30" s="294"/>
      <c r="E30" s="288"/>
      <c r="F30" s="289"/>
      <c r="G30" s="291"/>
      <c r="H30" s="18"/>
      <c r="I30" s="4"/>
      <c r="J30" s="287"/>
      <c r="K30" s="290"/>
      <c r="L30" s="13"/>
      <c r="M30" s="3"/>
    </row>
    <row r="31" spans="1:23" x14ac:dyDescent="0.2">
      <c r="B31" s="294"/>
      <c r="C31" s="294"/>
      <c r="D31" s="294"/>
      <c r="E31" s="288"/>
      <c r="F31" s="289"/>
      <c r="G31" s="291"/>
      <c r="J31" s="287"/>
      <c r="K31" s="290"/>
    </row>
    <row r="32" spans="1:23" x14ac:dyDescent="0.2">
      <c r="B32" s="294"/>
      <c r="C32" s="294"/>
      <c r="D32" s="294"/>
      <c r="E32" s="288"/>
      <c r="F32" s="289"/>
      <c r="G32" s="291"/>
      <c r="J32" s="287"/>
      <c r="K32" s="290"/>
    </row>
    <row r="33" spans="1:10" x14ac:dyDescent="0.2">
      <c r="B33" s="294"/>
      <c r="E33" s="288"/>
    </row>
    <row r="36" spans="1:10" x14ac:dyDescent="0.2">
      <c r="A36" s="296"/>
      <c r="C36" s="274"/>
      <c r="D36" s="274"/>
      <c r="F36" s="277"/>
      <c r="G36" s="278">
        <v>1.1499999999999999</v>
      </c>
      <c r="J36" s="275">
        <v>12</v>
      </c>
    </row>
    <row r="37" spans="1:10" x14ac:dyDescent="0.2">
      <c r="A37" s="296"/>
      <c r="B37" s="274"/>
      <c r="C37" s="274"/>
      <c r="D37" s="274"/>
      <c r="E37" s="276">
        <v>0.78</v>
      </c>
      <c r="F37" s="277"/>
      <c r="G37" s="278">
        <v>1.1499999999999999</v>
      </c>
      <c r="J37" s="275">
        <v>30</v>
      </c>
    </row>
    <row r="38" spans="1:10" x14ac:dyDescent="0.2">
      <c r="A38" s="296"/>
      <c r="B38" s="274"/>
      <c r="C38" s="274"/>
      <c r="D38" s="274"/>
      <c r="E38" s="276">
        <v>2.34</v>
      </c>
      <c r="F38" s="277"/>
      <c r="G38" s="278">
        <v>1.1499999999999999</v>
      </c>
      <c r="J38" s="275">
        <v>40</v>
      </c>
    </row>
    <row r="39" spans="1:10" x14ac:dyDescent="0.2">
      <c r="B39" s="274"/>
      <c r="E39" s="276">
        <v>2.35</v>
      </c>
    </row>
  </sheetData>
  <sheetProtection algorithmName="SHA-512" hashValue="VGf+Ya8/JxhtrXtPivW1wmLpXgXQfq0fqxEkVMxxA0cMG6ww3VJp6gjDfsM4Ix7z0GY1AsRayyJDMiwVzfxKMg==" saltValue="5g4rDzPEknPK3d6JzrTgPg==" spinCount="100000" sheet="1" insertRows="0"/>
  <protectedRanges>
    <protectedRange sqref="B1:D1" name="Bereich1_1_1_1_1_1_1_1_1"/>
    <protectedRange sqref="B2:D2 A1:A3" name="Bereich1_1_1_1_1_1_1_1"/>
    <protectedRange sqref="E1:M3 C3:D3" name="Bereich1_1_1_1_1_1_1_1_5"/>
    <protectedRange sqref="A4" name="Bereich1_1_1_1_1_1_1_1_4_1"/>
    <protectedRange sqref="G4:H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I4" name="Bereich1_1_1_1_1_1_1_1_3_1_6"/>
    <protectedRange sqref="J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4"/>
  </protectedRanges>
  <mergeCells count="32">
    <mergeCell ref="C4:C5"/>
    <mergeCell ref="U4:U5"/>
    <mergeCell ref="W4:W5"/>
    <mergeCell ref="B4:B5"/>
    <mergeCell ref="I4:I5"/>
    <mergeCell ref="J4:J5"/>
    <mergeCell ref="K4:K5"/>
    <mergeCell ref="L4:L5"/>
    <mergeCell ref="M4:M5"/>
    <mergeCell ref="G4:G5"/>
    <mergeCell ref="H4:H5"/>
    <mergeCell ref="V4:V5"/>
    <mergeCell ref="N10:P10"/>
    <mergeCell ref="R10:T10"/>
    <mergeCell ref="D4:D5"/>
    <mergeCell ref="E4:E5"/>
    <mergeCell ref="F4:F5"/>
    <mergeCell ref="N4:P4"/>
    <mergeCell ref="R4:T4"/>
    <mergeCell ref="N9:P9"/>
    <mergeCell ref="R9:T9"/>
    <mergeCell ref="N17:P17"/>
    <mergeCell ref="R17:T17"/>
    <mergeCell ref="N11:P11"/>
    <mergeCell ref="R11:T11"/>
    <mergeCell ref="N18:P18"/>
    <mergeCell ref="R18:T18"/>
    <mergeCell ref="N15:P15"/>
    <mergeCell ref="R14:T14"/>
    <mergeCell ref="N14:P14"/>
    <mergeCell ref="N13:P13"/>
    <mergeCell ref="R13:T13"/>
  </mergeCells>
  <pageMargins left="0.25" right="0.25" top="0.75" bottom="0.75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D2AC-5834-4A60-90F7-34819E8C3E6D}">
  <sheetPr>
    <pageSetUpPr fitToPage="1"/>
  </sheetPr>
  <dimension ref="A1:X40"/>
  <sheetViews>
    <sheetView zoomScaleNormal="100" workbookViewId="0">
      <selection activeCell="E18" sqref="E18"/>
    </sheetView>
  </sheetViews>
  <sheetFormatPr baseColWidth="10" defaultColWidth="10.7109375" defaultRowHeight="12.75" x14ac:dyDescent="0.2"/>
  <cols>
    <col min="1" max="1" width="2.28515625" style="184" customWidth="1"/>
    <col min="2" max="2" width="9.140625" style="205" customWidth="1"/>
    <col min="3" max="3" width="11" style="205" customWidth="1"/>
    <col min="4" max="4" width="8.85546875" style="205" customWidth="1"/>
    <col min="5" max="5" width="55.7109375" style="178" customWidth="1"/>
    <col min="6" max="6" width="7.7109375" style="179" bestFit="1" customWidth="1"/>
    <col min="7" max="7" width="13.140625" style="180" bestFit="1" customWidth="1"/>
    <col min="8" max="9" width="10.7109375" style="181" customWidth="1"/>
    <col min="10" max="10" width="9.28515625" style="177" customWidth="1"/>
    <col min="11" max="11" width="12.5703125" style="180" customWidth="1"/>
    <col min="12" max="12" width="10.7109375" style="182" customWidth="1"/>
    <col min="13" max="13" width="8.7109375" style="183" customWidth="1"/>
    <col min="14" max="14" width="8.7109375" style="175" bestFit="1" customWidth="1"/>
    <col min="15" max="15" width="2.140625" style="175" bestFit="1" customWidth="1"/>
    <col min="16" max="16" width="5.140625" style="175" bestFit="1" customWidth="1"/>
    <col min="17" max="17" width="2.7109375" style="175" customWidth="1"/>
    <col min="18" max="18" width="9" style="175" bestFit="1" customWidth="1"/>
    <col min="19" max="19" width="2.140625" style="175" bestFit="1" customWidth="1"/>
    <col min="20" max="20" width="5.140625" style="175" bestFit="1" customWidth="1"/>
    <col min="21" max="21" width="10.85546875" style="175" customWidth="1"/>
    <col min="22" max="22" width="7.28515625" style="175" bestFit="1" customWidth="1"/>
    <col min="23" max="16384" width="10.7109375" style="175"/>
  </cols>
  <sheetData>
    <row r="1" spans="1:24" ht="15.75" x14ac:dyDescent="0.25">
      <c r="A1" s="167"/>
      <c r="B1" s="92" t="s">
        <v>154</v>
      </c>
      <c r="C1" s="92"/>
      <c r="D1" s="92"/>
      <c r="E1" s="169"/>
      <c r="F1" s="170"/>
      <c r="G1" s="171"/>
      <c r="H1" s="172"/>
      <c r="I1" s="172"/>
      <c r="J1" s="168"/>
      <c r="K1" s="171"/>
      <c r="L1" s="173"/>
      <c r="M1" s="174"/>
    </row>
    <row r="2" spans="1:24" ht="15.75" x14ac:dyDescent="0.25">
      <c r="A2" s="167"/>
      <c r="B2" s="105" t="s">
        <v>40</v>
      </c>
      <c r="C2" s="105"/>
      <c r="D2" s="105"/>
      <c r="E2" s="169"/>
      <c r="F2" s="170"/>
      <c r="G2" s="171"/>
      <c r="H2" s="172"/>
      <c r="I2" s="172"/>
      <c r="J2" s="168"/>
      <c r="K2" s="171"/>
      <c r="L2" s="173"/>
      <c r="M2" s="174"/>
    </row>
    <row r="3" spans="1:24" ht="23.25" x14ac:dyDescent="0.2">
      <c r="A3" s="176"/>
      <c r="B3" s="39" t="s">
        <v>170</v>
      </c>
      <c r="C3" s="39"/>
      <c r="D3" s="39"/>
    </row>
    <row r="4" spans="1:24" s="185" customFormat="1" ht="15.75" customHeight="1" x14ac:dyDescent="0.2">
      <c r="A4" s="184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13" t="s">
        <v>193</v>
      </c>
      <c r="H4" s="1124" t="s">
        <v>198</v>
      </c>
      <c r="I4" s="1125" t="s">
        <v>186</v>
      </c>
      <c r="J4" s="1121" t="s">
        <v>17</v>
      </c>
      <c r="K4" s="1113" t="s">
        <v>194</v>
      </c>
      <c r="L4" s="1114" t="s">
        <v>32</v>
      </c>
      <c r="M4" s="1115" t="s">
        <v>189</v>
      </c>
      <c r="N4" s="1116" t="s">
        <v>193</v>
      </c>
      <c r="O4" s="1117"/>
      <c r="P4" s="1118"/>
      <c r="Q4" s="531"/>
      <c r="R4" s="1099" t="s">
        <v>199</v>
      </c>
      <c r="S4" s="1100"/>
      <c r="T4" s="1101"/>
      <c r="U4" s="1114" t="s">
        <v>32</v>
      </c>
      <c r="V4" s="1120" t="s">
        <v>197</v>
      </c>
      <c r="W4" s="1119" t="s">
        <v>359</v>
      </c>
    </row>
    <row r="5" spans="1:24" ht="28.5" customHeight="1" thickBot="1" x14ac:dyDescent="0.25">
      <c r="B5" s="1121"/>
      <c r="C5" s="1122"/>
      <c r="D5" s="1121"/>
      <c r="E5" s="1113"/>
      <c r="F5" s="1123"/>
      <c r="G5" s="1113"/>
      <c r="H5" s="1124"/>
      <c r="I5" s="1126"/>
      <c r="J5" s="1121"/>
      <c r="K5" s="1113"/>
      <c r="L5" s="1114"/>
      <c r="M5" s="1115"/>
      <c r="N5" s="548" t="s">
        <v>192</v>
      </c>
      <c r="O5" s="549"/>
      <c r="P5" s="550" t="s">
        <v>191</v>
      </c>
      <c r="Q5" s="139"/>
      <c r="R5" s="390" t="s">
        <v>192</v>
      </c>
      <c r="S5" s="396" t="s">
        <v>190</v>
      </c>
      <c r="T5" s="391" t="s">
        <v>191</v>
      </c>
      <c r="U5" s="1114"/>
      <c r="V5" s="1120"/>
      <c r="W5" s="1119"/>
    </row>
    <row r="6" spans="1:24" ht="34.5" customHeight="1" thickTop="1" thickBot="1" x14ac:dyDescent="0.25">
      <c r="A6" s="192"/>
      <c r="B6" s="341"/>
      <c r="C6" s="342"/>
      <c r="D6" s="342"/>
      <c r="E6" s="343"/>
      <c r="F6" s="223"/>
      <c r="G6" s="224"/>
      <c r="H6" s="465"/>
      <c r="I6" s="660">
        <v>48</v>
      </c>
      <c r="J6" s="342"/>
      <c r="K6" s="344"/>
      <c r="L6" s="345"/>
      <c r="M6" s="346"/>
      <c r="N6" s="124"/>
      <c r="O6" s="369"/>
      <c r="P6" s="142"/>
      <c r="Q6" s="124"/>
      <c r="R6" s="124"/>
      <c r="S6" s="369"/>
      <c r="T6" s="124"/>
      <c r="U6" s="383"/>
      <c r="V6" s="383"/>
    </row>
    <row r="7" spans="1:24" ht="16.5" thickTop="1" x14ac:dyDescent="0.2">
      <c r="A7" s="194"/>
      <c r="B7" s="757"/>
      <c r="C7" s="645"/>
      <c r="D7" s="644"/>
      <c r="E7" s="646" t="s">
        <v>288</v>
      </c>
      <c r="F7" s="647"/>
      <c r="G7" s="648"/>
      <c r="H7" s="654"/>
      <c r="I7" s="516"/>
      <c r="J7" s="655"/>
      <c r="K7" s="649"/>
      <c r="L7" s="656"/>
      <c r="M7" s="651"/>
      <c r="N7" s="631"/>
      <c r="O7" s="411"/>
      <c r="P7" s="632"/>
      <c r="Q7" s="378"/>
      <c r="R7" s="633"/>
      <c r="S7" s="634"/>
      <c r="T7" s="635"/>
      <c r="U7" s="535"/>
      <c r="V7" s="636"/>
      <c r="W7" s="652"/>
    </row>
    <row r="8" spans="1:24" ht="15.75" x14ac:dyDescent="0.2">
      <c r="A8" s="195"/>
      <c r="B8" s="752"/>
      <c r="C8" s="613"/>
      <c r="D8" s="48"/>
      <c r="E8" s="85" t="s">
        <v>286</v>
      </c>
      <c r="F8" s="73" t="s">
        <v>83</v>
      </c>
      <c r="G8" s="87" t="s">
        <v>3</v>
      </c>
      <c r="H8" s="848">
        <v>3</v>
      </c>
      <c r="I8" s="854">
        <f>$I$6</f>
        <v>48</v>
      </c>
      <c r="J8" s="1039">
        <v>1</v>
      </c>
      <c r="K8" s="88">
        <f>17/H8</f>
        <v>5.666666666666667</v>
      </c>
      <c r="L8" s="63">
        <f>(I8*J8)/K8</f>
        <v>8.4705882352941178</v>
      </c>
      <c r="M8" s="89">
        <f>ROUNDUP(L8,0)</f>
        <v>9</v>
      </c>
      <c r="N8" s="425">
        <f>ROUNDDOWN(M8/48,0)</f>
        <v>0</v>
      </c>
      <c r="O8" s="371" t="s">
        <v>190</v>
      </c>
      <c r="P8" s="426">
        <f>MOD(M8,48)</f>
        <v>9</v>
      </c>
      <c r="Q8" s="124"/>
      <c r="R8" s="827">
        <f>N8</f>
        <v>0</v>
      </c>
      <c r="S8" s="785" t="s">
        <v>190</v>
      </c>
      <c r="T8" s="828">
        <f>P8</f>
        <v>9</v>
      </c>
      <c r="U8" s="397">
        <f>(R8*48)+T8</f>
        <v>9</v>
      </c>
      <c r="V8" s="395">
        <f>U8</f>
        <v>9</v>
      </c>
      <c r="W8" s="214" t="s">
        <v>3</v>
      </c>
    </row>
    <row r="9" spans="1:24" ht="15.75" x14ac:dyDescent="0.2">
      <c r="A9" s="196"/>
      <c r="B9" s="754"/>
      <c r="C9" s="614"/>
      <c r="D9" s="464"/>
      <c r="E9" s="517" t="s">
        <v>90</v>
      </c>
      <c r="F9" s="500"/>
      <c r="G9" s="501"/>
      <c r="H9" s="849"/>
      <c r="I9" s="857"/>
      <c r="J9" s="1040"/>
      <c r="K9" s="502"/>
      <c r="L9" s="659"/>
      <c r="M9" s="463"/>
      <c r="N9" s="1105"/>
      <c r="O9" s="1091"/>
      <c r="P9" s="1106"/>
      <c r="Q9" s="124"/>
      <c r="R9" s="1093"/>
      <c r="S9" s="1094"/>
      <c r="T9" s="1095"/>
      <c r="U9" s="378"/>
      <c r="V9" s="424"/>
      <c r="W9" s="653"/>
    </row>
    <row r="10" spans="1:24" ht="15.75" x14ac:dyDescent="0.2">
      <c r="A10" s="197"/>
      <c r="B10" s="752"/>
      <c r="C10" s="613"/>
      <c r="D10" s="48"/>
      <c r="E10" s="154" t="s">
        <v>434</v>
      </c>
      <c r="F10" s="73" t="s">
        <v>89</v>
      </c>
      <c r="G10" s="87" t="s">
        <v>5</v>
      </c>
      <c r="H10" s="848"/>
      <c r="I10" s="854">
        <f>$I$6</f>
        <v>48</v>
      </c>
      <c r="J10" s="1039">
        <v>1</v>
      </c>
      <c r="K10" s="943">
        <v>0.390625</v>
      </c>
      <c r="L10" s="63">
        <f t="shared" ref="L10:L16" si="0">(I10*J10)/K10</f>
        <v>122.88</v>
      </c>
      <c r="M10" s="89">
        <f t="shared" ref="M10:M16" si="1">ROUNDUP(L10,0)</f>
        <v>123</v>
      </c>
      <c r="N10" s="425">
        <f>ROUNDDOWN(M10/120,0)</f>
        <v>1</v>
      </c>
      <c r="O10" s="371" t="s">
        <v>190</v>
      </c>
      <c r="P10" s="426">
        <f>MOD(M10,120)</f>
        <v>3</v>
      </c>
      <c r="Q10" s="124"/>
      <c r="R10" s="827">
        <f>N10</f>
        <v>1</v>
      </c>
      <c r="S10" s="785" t="s">
        <v>190</v>
      </c>
      <c r="T10" s="828">
        <f>P10</f>
        <v>3</v>
      </c>
      <c r="U10" s="397">
        <f>(R10*120)+T10</f>
        <v>123</v>
      </c>
      <c r="V10" s="395">
        <f>U10</f>
        <v>123</v>
      </c>
      <c r="W10" s="536" t="s">
        <v>409</v>
      </c>
    </row>
    <row r="11" spans="1:24" s="124" customFormat="1" ht="15.75" customHeight="1" x14ac:dyDescent="0.2">
      <c r="A11" s="157"/>
      <c r="B11" s="752"/>
      <c r="C11" s="538"/>
      <c r="D11" s="166"/>
      <c r="E11" s="211" t="s">
        <v>430</v>
      </c>
      <c r="F11" s="148" t="s">
        <v>129</v>
      </c>
      <c r="G11" s="380" t="s">
        <v>5</v>
      </c>
      <c r="H11" s="846"/>
      <c r="I11" s="851">
        <f>$I$6</f>
        <v>48</v>
      </c>
      <c r="J11" s="887">
        <v>1</v>
      </c>
      <c r="K11" s="942">
        <v>0.78125</v>
      </c>
      <c r="L11" s="574">
        <f t="shared" si="0"/>
        <v>61.44</v>
      </c>
      <c r="M11" s="544">
        <f t="shared" si="1"/>
        <v>62</v>
      </c>
      <c r="N11" s="425">
        <f>ROUNDDOWN(M11/60,0)</f>
        <v>1</v>
      </c>
      <c r="O11" s="371" t="s">
        <v>190</v>
      </c>
      <c r="P11" s="426">
        <f>MOD(M11,60)</f>
        <v>2</v>
      </c>
      <c r="R11" s="827">
        <f>N11</f>
        <v>1</v>
      </c>
      <c r="S11" s="785" t="s">
        <v>190</v>
      </c>
      <c r="T11" s="828">
        <f>P11</f>
        <v>2</v>
      </c>
      <c r="U11" s="397">
        <f>(R11*60)+T11</f>
        <v>62</v>
      </c>
      <c r="V11" s="395">
        <f>U11</f>
        <v>62</v>
      </c>
      <c r="W11" s="536" t="s">
        <v>409</v>
      </c>
    </row>
    <row r="12" spans="1:24" s="124" customFormat="1" ht="15.75" customHeight="1" x14ac:dyDescent="0.2">
      <c r="A12" s="157"/>
      <c r="B12" s="752"/>
      <c r="C12" s="538"/>
      <c r="D12" s="166"/>
      <c r="E12" s="211" t="s">
        <v>435</v>
      </c>
      <c r="F12" s="148" t="s">
        <v>421</v>
      </c>
      <c r="G12" s="380" t="s">
        <v>5</v>
      </c>
      <c r="H12" s="846"/>
      <c r="I12" s="851">
        <f>$I$6</f>
        <v>48</v>
      </c>
      <c r="J12" s="887">
        <v>1</v>
      </c>
      <c r="K12" s="151">
        <v>1.25</v>
      </c>
      <c r="L12" s="574">
        <f t="shared" si="0"/>
        <v>38.4</v>
      </c>
      <c r="M12" s="544">
        <f t="shared" si="1"/>
        <v>39</v>
      </c>
      <c r="N12" s="425">
        <f>ROUNDDOWN(M12/80,0)</f>
        <v>0</v>
      </c>
      <c r="O12" s="371" t="s">
        <v>190</v>
      </c>
      <c r="P12" s="426">
        <f>MOD(M12,80)</f>
        <v>39</v>
      </c>
      <c r="R12" s="827">
        <f>N12</f>
        <v>0</v>
      </c>
      <c r="S12" s="785" t="s">
        <v>190</v>
      </c>
      <c r="T12" s="828">
        <f>P12</f>
        <v>39</v>
      </c>
      <c r="U12" s="397">
        <f>(R12*80)+T12</f>
        <v>39</v>
      </c>
      <c r="V12" s="395">
        <f>U12</f>
        <v>39</v>
      </c>
      <c r="W12" s="536" t="s">
        <v>409</v>
      </c>
    </row>
    <row r="13" spans="1:24" ht="15.75" x14ac:dyDescent="0.2">
      <c r="A13" s="197"/>
      <c r="B13" s="752"/>
      <c r="C13" s="613"/>
      <c r="D13" s="48"/>
      <c r="E13" s="154" t="s">
        <v>287</v>
      </c>
      <c r="F13" s="148" t="s">
        <v>81</v>
      </c>
      <c r="G13" s="149" t="s">
        <v>5</v>
      </c>
      <c r="H13" s="846"/>
      <c r="I13" s="851">
        <f>$I$6</f>
        <v>48</v>
      </c>
      <c r="J13" s="1041">
        <v>1</v>
      </c>
      <c r="K13" s="151">
        <v>0.72</v>
      </c>
      <c r="L13" s="63">
        <f t="shared" si="0"/>
        <v>66.666666666666671</v>
      </c>
      <c r="M13" s="89">
        <f t="shared" si="1"/>
        <v>67</v>
      </c>
      <c r="N13" s="425">
        <f>ROUNDDOWN(M13/276,0)</f>
        <v>0</v>
      </c>
      <c r="O13" s="371" t="s">
        <v>190</v>
      </c>
      <c r="P13" s="426">
        <f>MOD(M13,276)</f>
        <v>67</v>
      </c>
      <c r="Q13" s="124"/>
      <c r="R13" s="827">
        <f>N13</f>
        <v>0</v>
      </c>
      <c r="S13" s="785" t="s">
        <v>190</v>
      </c>
      <c r="T13" s="828">
        <f>P13</f>
        <v>67</v>
      </c>
      <c r="U13" s="397">
        <f>(R13*276)+T13</f>
        <v>67</v>
      </c>
      <c r="V13" s="395">
        <f>U13</f>
        <v>67</v>
      </c>
      <c r="W13" s="536" t="s">
        <v>409</v>
      </c>
    </row>
    <row r="14" spans="1:24" ht="15.75" x14ac:dyDescent="0.2">
      <c r="A14" s="193"/>
      <c r="B14" s="752"/>
      <c r="C14" s="613"/>
      <c r="D14" s="48"/>
      <c r="E14" s="211" t="s">
        <v>360</v>
      </c>
      <c r="F14" s="148" t="s">
        <v>152</v>
      </c>
      <c r="G14" s="149" t="s">
        <v>5</v>
      </c>
      <c r="H14" s="846"/>
      <c r="I14" s="851">
        <f>$I$6</f>
        <v>48</v>
      </c>
      <c r="J14" s="1041">
        <v>1</v>
      </c>
      <c r="K14" s="151">
        <v>0.5</v>
      </c>
      <c r="L14" s="63">
        <f t="shared" si="0"/>
        <v>96</v>
      </c>
      <c r="M14" s="89">
        <f t="shared" si="1"/>
        <v>96</v>
      </c>
      <c r="N14" s="425">
        <f>ROUNDDOWN(M14/30,0)</f>
        <v>3</v>
      </c>
      <c r="O14" s="371" t="s">
        <v>190</v>
      </c>
      <c r="P14" s="426">
        <f>MOD(M14,30)</f>
        <v>6</v>
      </c>
      <c r="Q14" s="124"/>
      <c r="R14" s="827">
        <f>N14</f>
        <v>3</v>
      </c>
      <c r="S14" s="785" t="s">
        <v>190</v>
      </c>
      <c r="T14" s="828">
        <f>P14</f>
        <v>6</v>
      </c>
      <c r="U14" s="397">
        <f>(R14*30)+T14</f>
        <v>96</v>
      </c>
      <c r="V14" s="395">
        <f>U14</f>
        <v>96</v>
      </c>
      <c r="W14" s="536" t="s">
        <v>409</v>
      </c>
      <c r="X14" s="1038"/>
    </row>
    <row r="15" spans="1:24" ht="15.75" x14ac:dyDescent="0.2">
      <c r="A15" s="196"/>
      <c r="B15" s="754"/>
      <c r="C15" s="614"/>
      <c r="D15" s="464"/>
      <c r="E15" s="460" t="s">
        <v>50</v>
      </c>
      <c r="F15" s="658"/>
      <c r="G15" s="501"/>
      <c r="H15" s="888"/>
      <c r="I15" s="857"/>
      <c r="J15" s="1042"/>
      <c r="K15" s="502"/>
      <c r="L15" s="659"/>
      <c r="M15" s="463"/>
      <c r="N15" s="529"/>
      <c r="O15" s="369"/>
      <c r="P15" s="458"/>
      <c r="Q15" s="124"/>
      <c r="R15" s="830"/>
      <c r="S15" s="831"/>
      <c r="T15" s="832"/>
      <c r="U15" s="378"/>
      <c r="V15" s="424"/>
      <c r="W15" s="653"/>
    </row>
    <row r="16" spans="1:24" ht="15.75" x14ac:dyDescent="0.2">
      <c r="A16" s="196"/>
      <c r="B16" s="752"/>
      <c r="C16" s="613"/>
      <c r="D16" s="208"/>
      <c r="E16" s="85" t="s">
        <v>286</v>
      </c>
      <c r="F16" s="207" t="s">
        <v>83</v>
      </c>
      <c r="G16" s="72" t="s">
        <v>3</v>
      </c>
      <c r="H16" s="848">
        <v>3</v>
      </c>
      <c r="I16" s="854">
        <f>$I$6</f>
        <v>48</v>
      </c>
      <c r="J16" s="1039">
        <v>1</v>
      </c>
      <c r="K16" s="88">
        <f>17/H8</f>
        <v>5.666666666666667</v>
      </c>
      <c r="L16" s="63">
        <f t="shared" si="0"/>
        <v>8.4705882352941178</v>
      </c>
      <c r="M16" s="89">
        <f t="shared" si="1"/>
        <v>9</v>
      </c>
      <c r="N16" s="425">
        <f>ROUNDDOWN(M16/48,0)</f>
        <v>0</v>
      </c>
      <c r="O16" s="371" t="s">
        <v>190</v>
      </c>
      <c r="P16" s="426">
        <f>MOD(M16,48)</f>
        <v>9</v>
      </c>
      <c r="Q16" s="124"/>
      <c r="R16" s="827">
        <f>N16</f>
        <v>0</v>
      </c>
      <c r="S16" s="785" t="s">
        <v>190</v>
      </c>
      <c r="T16" s="828">
        <f>P16</f>
        <v>9</v>
      </c>
      <c r="U16" s="397">
        <f>(R16*48)+T16</f>
        <v>9</v>
      </c>
      <c r="V16" s="395">
        <f>U16</f>
        <v>9</v>
      </c>
      <c r="W16" s="214" t="s">
        <v>3</v>
      </c>
    </row>
    <row r="17" spans="1:23" s="124" customFormat="1" ht="15.75" x14ac:dyDescent="0.2">
      <c r="A17" s="157"/>
      <c r="B17" s="749"/>
      <c r="C17" s="615"/>
      <c r="D17" s="208"/>
      <c r="E17" s="85" t="s">
        <v>356</v>
      </c>
      <c r="F17" s="207" t="s">
        <v>132</v>
      </c>
      <c r="G17" s="381" t="s">
        <v>195</v>
      </c>
      <c r="H17" s="848"/>
      <c r="I17" s="854">
        <f>$I$6</f>
        <v>48</v>
      </c>
      <c r="J17" s="855">
        <v>1</v>
      </c>
      <c r="K17" s="88">
        <v>90</v>
      </c>
      <c r="L17" s="152">
        <f>(I17*J17)/K17</f>
        <v>0.53333333333333333</v>
      </c>
      <c r="M17" s="374">
        <f>ROUNDUP(L17,0)</f>
        <v>1</v>
      </c>
      <c r="N17" s="1107">
        <f>ROUNDDOWN(M17/1,0)</f>
        <v>1</v>
      </c>
      <c r="O17" s="1108"/>
      <c r="P17" s="1109"/>
      <c r="R17" s="1096">
        <f>N17</f>
        <v>1</v>
      </c>
      <c r="S17" s="1097"/>
      <c r="T17" s="1098"/>
      <c r="U17" s="397">
        <f>(R17*1)+T17</f>
        <v>1</v>
      </c>
      <c r="V17" s="395">
        <f>U17</f>
        <v>1</v>
      </c>
      <c r="W17" s="536" t="s">
        <v>307</v>
      </c>
    </row>
    <row r="18" spans="1:23" s="124" customFormat="1" ht="15.75" x14ac:dyDescent="0.2">
      <c r="A18" s="157"/>
      <c r="B18" s="751"/>
      <c r="C18" s="618"/>
      <c r="D18" s="608"/>
      <c r="E18" s="989" t="s">
        <v>357</v>
      </c>
      <c r="F18" s="990" t="s">
        <v>133</v>
      </c>
      <c r="G18" s="610" t="s">
        <v>195</v>
      </c>
      <c r="H18" s="850"/>
      <c r="I18" s="859">
        <f>$I$6</f>
        <v>48</v>
      </c>
      <c r="J18" s="860">
        <v>1</v>
      </c>
      <c r="K18" s="643">
        <v>31.5</v>
      </c>
      <c r="L18" s="440">
        <f>(I18*J18)/K18</f>
        <v>1.5238095238095237</v>
      </c>
      <c r="M18" s="392">
        <f>ROUNDUP(L18,0)</f>
        <v>2</v>
      </c>
      <c r="N18" s="1110">
        <f>ROUNDDOWN(M18/1,0)</f>
        <v>2</v>
      </c>
      <c r="O18" s="1111"/>
      <c r="P18" s="1112"/>
      <c r="R18" s="1102">
        <f>N18</f>
        <v>2</v>
      </c>
      <c r="S18" s="1103"/>
      <c r="T18" s="1104"/>
      <c r="U18" s="370">
        <f>(R18*1)+T18</f>
        <v>2</v>
      </c>
      <c r="V18" s="587">
        <f>U18</f>
        <v>2</v>
      </c>
      <c r="W18" s="537" t="s">
        <v>307</v>
      </c>
    </row>
    <row r="19" spans="1:23" ht="18" x14ac:dyDescent="0.2">
      <c r="A19" s="198"/>
      <c r="B19" s="232" t="s">
        <v>361</v>
      </c>
      <c r="C19" s="232"/>
      <c r="D19" s="232"/>
      <c r="E19" s="249"/>
      <c r="F19" s="250"/>
      <c r="G19" s="227"/>
      <c r="H19" s="233"/>
      <c r="I19" s="220"/>
      <c r="J19" s="233"/>
      <c r="K19" s="236"/>
      <c r="L19" s="221"/>
      <c r="M19" s="222"/>
      <c r="N19" s="1091"/>
      <c r="O19" s="1091"/>
      <c r="P19" s="1091"/>
      <c r="Q19" s="124"/>
      <c r="R19" s="1092"/>
      <c r="S19" s="1092"/>
      <c r="T19" s="1092"/>
      <c r="U19" s="124"/>
      <c r="V19" s="384"/>
    </row>
    <row r="20" spans="1:23" ht="15.75" x14ac:dyDescent="0.2">
      <c r="A20" s="198"/>
      <c r="B20" s="232"/>
      <c r="C20" s="232"/>
      <c r="D20" s="232"/>
      <c r="E20" s="225"/>
      <c r="F20" s="235"/>
      <c r="G20" s="227"/>
      <c r="H20" s="251"/>
      <c r="I20" s="220"/>
      <c r="J20" s="233"/>
      <c r="K20" s="236"/>
      <c r="L20" s="221"/>
      <c r="M20" s="222"/>
      <c r="N20" s="1091"/>
      <c r="O20" s="1091"/>
      <c r="P20" s="1091"/>
      <c r="Q20" s="124"/>
      <c r="R20" s="1092"/>
      <c r="S20" s="1092"/>
      <c r="T20" s="1092"/>
      <c r="U20" s="124"/>
      <c r="V20" s="384"/>
    </row>
    <row r="21" spans="1:23" ht="15.75" x14ac:dyDescent="0.2">
      <c r="A21" s="198"/>
      <c r="B21" s="200" t="s">
        <v>42</v>
      </c>
      <c r="C21" s="200"/>
      <c r="D21" s="200"/>
      <c r="E21" s="201"/>
      <c r="F21" s="200"/>
      <c r="G21" s="201"/>
      <c r="H21" s="202"/>
      <c r="I21" s="203"/>
      <c r="J21" s="200"/>
      <c r="K21" s="202"/>
      <c r="L21" s="204"/>
      <c r="M21" s="201"/>
      <c r="N21" s="1091"/>
      <c r="O21" s="1091"/>
      <c r="P21" s="1091"/>
      <c r="Q21" s="124"/>
      <c r="R21" s="1092"/>
      <c r="S21" s="1092"/>
      <c r="T21" s="1092"/>
      <c r="U21" s="124"/>
      <c r="V21" s="384"/>
    </row>
    <row r="22" spans="1:23" ht="15.75" x14ac:dyDescent="0.2">
      <c r="A22" s="198"/>
      <c r="B22" s="200"/>
      <c r="C22" s="200"/>
      <c r="D22" s="200"/>
      <c r="E22" s="201"/>
      <c r="F22" s="200"/>
      <c r="G22" s="201"/>
      <c r="H22" s="202"/>
      <c r="I22" s="203"/>
      <c r="J22" s="200"/>
      <c r="K22" s="202"/>
      <c r="L22" s="204"/>
      <c r="M22" s="201"/>
      <c r="N22" s="1091"/>
      <c r="O22" s="1091"/>
      <c r="P22" s="1091"/>
      <c r="Q22" s="124"/>
      <c r="R22" s="1092"/>
      <c r="S22" s="1092"/>
      <c r="T22" s="1092"/>
      <c r="U22" s="124"/>
      <c r="V22" s="384"/>
    </row>
    <row r="23" spans="1:23" ht="15.75" x14ac:dyDescent="0.2">
      <c r="A23" s="198"/>
      <c r="B23" s="200"/>
      <c r="C23" s="200"/>
      <c r="D23" s="200"/>
      <c r="E23" s="201"/>
      <c r="F23" s="200"/>
      <c r="G23" s="201"/>
      <c r="H23" s="202"/>
      <c r="I23" s="203"/>
      <c r="J23" s="200"/>
      <c r="K23" s="202"/>
      <c r="L23" s="204"/>
      <c r="M23" s="201"/>
      <c r="N23" s="1091"/>
      <c r="O23" s="1091"/>
      <c r="P23" s="1091"/>
      <c r="Q23" s="124"/>
      <c r="R23" s="1092"/>
      <c r="S23" s="1092"/>
      <c r="T23" s="1092"/>
      <c r="U23" s="124"/>
      <c r="V23" s="384"/>
    </row>
    <row r="24" spans="1:23" ht="15.75" x14ac:dyDescent="0.2">
      <c r="A24" s="198"/>
      <c r="B24" s="200"/>
      <c r="C24" s="200"/>
      <c r="D24" s="200"/>
      <c r="E24" s="882"/>
      <c r="F24" s="883"/>
      <c r="G24" s="884"/>
      <c r="H24" s="885"/>
      <c r="I24" s="201"/>
      <c r="J24" s="200"/>
      <c r="K24" s="884"/>
      <c r="L24" s="886"/>
      <c r="M24" s="201"/>
      <c r="N24" s="1091"/>
      <c r="O24" s="1091"/>
      <c r="P24" s="1091"/>
      <c r="Q24" s="124"/>
      <c r="R24" s="1092"/>
      <c r="S24" s="1092"/>
      <c r="T24" s="1092"/>
      <c r="U24" s="124"/>
      <c r="V24" s="384"/>
    </row>
    <row r="25" spans="1:23" x14ac:dyDescent="0.2">
      <c r="A25" s="199"/>
      <c r="B25" s="200"/>
      <c r="C25" s="200"/>
      <c r="D25" s="200"/>
      <c r="E25" s="882"/>
      <c r="F25" s="883"/>
      <c r="G25" s="884"/>
      <c r="H25" s="885"/>
      <c r="I25" s="201"/>
      <c r="J25" s="200"/>
      <c r="K25" s="884"/>
      <c r="L25" s="886"/>
      <c r="M25" s="201"/>
    </row>
    <row r="26" spans="1:23" ht="15.75" x14ac:dyDescent="0.2">
      <c r="A26" s="199"/>
      <c r="B26" s="232"/>
      <c r="C26" s="232"/>
      <c r="D26" s="232"/>
      <c r="E26" s="234"/>
      <c r="F26" s="235"/>
      <c r="G26" s="227"/>
      <c r="H26" s="220"/>
      <c r="I26" s="220"/>
      <c r="J26" s="233"/>
      <c r="K26" s="236"/>
      <c r="L26" s="221"/>
      <c r="M26" s="222"/>
    </row>
    <row r="27" spans="1:23" ht="15.75" x14ac:dyDescent="0.2">
      <c r="A27" s="199"/>
      <c r="B27" s="232"/>
      <c r="C27" s="232"/>
      <c r="D27" s="232"/>
      <c r="E27" s="234"/>
      <c r="F27" s="235"/>
      <c r="G27" s="227"/>
      <c r="H27" s="220"/>
      <c r="I27" s="220"/>
      <c r="J27" s="233"/>
      <c r="K27" s="236"/>
      <c r="L27" s="221"/>
      <c r="M27" s="222"/>
    </row>
    <row r="28" spans="1:23" ht="15.75" x14ac:dyDescent="0.2">
      <c r="B28" s="231"/>
      <c r="C28" s="231"/>
      <c r="D28" s="231"/>
      <c r="E28" s="234"/>
      <c r="F28" s="235"/>
      <c r="G28" s="227"/>
      <c r="H28" s="220"/>
      <c r="I28" s="220"/>
      <c r="J28" s="233"/>
      <c r="K28" s="236"/>
      <c r="L28" s="221"/>
      <c r="M28" s="222"/>
    </row>
    <row r="29" spans="1:23" ht="15.75" x14ac:dyDescent="0.2">
      <c r="B29" s="232"/>
      <c r="C29" s="232"/>
      <c r="D29" s="232"/>
      <c r="E29" s="234"/>
      <c r="F29" s="235"/>
      <c r="G29" s="227"/>
      <c r="H29" s="220"/>
      <c r="I29" s="220"/>
      <c r="J29" s="233"/>
      <c r="K29" s="236"/>
      <c r="L29" s="221"/>
      <c r="M29" s="222"/>
    </row>
    <row r="30" spans="1:23" ht="15.75" x14ac:dyDescent="0.2">
      <c r="A30" s="175"/>
      <c r="B30" s="231"/>
      <c r="C30" s="231"/>
      <c r="D30" s="231"/>
      <c r="E30" s="234"/>
      <c r="F30" s="235"/>
      <c r="G30" s="227"/>
      <c r="H30" s="220"/>
      <c r="I30" s="220"/>
      <c r="J30" s="233"/>
      <c r="K30" s="236"/>
      <c r="L30" s="221"/>
      <c r="M30" s="222"/>
    </row>
    <row r="31" spans="1:23" ht="15.75" x14ac:dyDescent="0.2">
      <c r="A31" s="175"/>
      <c r="B31" s="232"/>
      <c r="C31" s="232"/>
      <c r="D31" s="232"/>
      <c r="E31" s="234"/>
      <c r="F31" s="235"/>
      <c r="G31" s="227"/>
      <c r="H31" s="220"/>
      <c r="I31" s="220"/>
      <c r="J31" s="233"/>
      <c r="K31" s="236"/>
      <c r="L31" s="221"/>
      <c r="M31" s="222"/>
    </row>
    <row r="32" spans="1:23" ht="15.75" x14ac:dyDescent="0.2">
      <c r="A32" s="175"/>
      <c r="B32" s="231"/>
      <c r="C32" s="231"/>
      <c r="D32" s="231"/>
      <c r="E32" s="234"/>
      <c r="F32" s="235"/>
      <c r="G32" s="227"/>
      <c r="H32" s="220"/>
      <c r="I32" s="220"/>
      <c r="J32" s="233"/>
      <c r="K32" s="236"/>
      <c r="L32" s="221"/>
      <c r="M32" s="222"/>
    </row>
    <row r="33" spans="1:13" ht="15.75" x14ac:dyDescent="0.2">
      <c r="A33" s="175"/>
      <c r="B33" s="243"/>
      <c r="C33" s="243"/>
      <c r="D33" s="243"/>
      <c r="E33" s="244"/>
      <c r="F33" s="245"/>
      <c r="G33" s="246"/>
      <c r="H33" s="246"/>
      <c r="I33" s="219"/>
      <c r="J33" s="243"/>
      <c r="K33" s="246"/>
      <c r="L33" s="247"/>
      <c r="M33" s="206"/>
    </row>
    <row r="34" spans="1:13" x14ac:dyDescent="0.2">
      <c r="A34" s="175"/>
      <c r="E34" s="186"/>
      <c r="F34" s="188"/>
      <c r="G34" s="189"/>
      <c r="H34" s="190"/>
      <c r="I34" s="185"/>
      <c r="J34" s="187"/>
      <c r="K34" s="189"/>
      <c r="L34" s="191"/>
      <c r="M34" s="175"/>
    </row>
    <row r="35" spans="1:13" x14ac:dyDescent="0.2">
      <c r="A35" s="175"/>
      <c r="B35" s="231"/>
      <c r="C35" s="231"/>
      <c r="D35" s="231"/>
      <c r="E35" s="252"/>
      <c r="F35" s="231"/>
      <c r="G35" s="252"/>
      <c r="H35" s="253"/>
      <c r="I35" s="254"/>
      <c r="J35" s="231"/>
      <c r="K35" s="253"/>
      <c r="L35" s="255"/>
      <c r="M35" s="256"/>
    </row>
    <row r="36" spans="1:13" x14ac:dyDescent="0.2">
      <c r="A36" s="175"/>
      <c r="B36" s="231"/>
      <c r="C36" s="231"/>
      <c r="D36" s="231"/>
      <c r="E36" s="252"/>
      <c r="F36" s="231"/>
      <c r="G36" s="252"/>
      <c r="H36" s="253"/>
      <c r="I36" s="254"/>
      <c r="J36" s="231"/>
      <c r="K36" s="253"/>
      <c r="L36" s="255"/>
      <c r="M36" s="256"/>
    </row>
    <row r="37" spans="1:13" x14ac:dyDescent="0.2">
      <c r="A37" s="175"/>
      <c r="B37" s="231"/>
      <c r="C37" s="231"/>
      <c r="D37" s="231"/>
      <c r="E37" s="252"/>
      <c r="F37" s="231"/>
      <c r="G37" s="252"/>
      <c r="H37" s="253"/>
      <c r="I37" s="254"/>
      <c r="J37" s="231"/>
      <c r="K37" s="253"/>
      <c r="L37" s="255"/>
      <c r="M37" s="256"/>
    </row>
    <row r="38" spans="1:13" x14ac:dyDescent="0.2">
      <c r="A38" s="175"/>
      <c r="B38" s="257"/>
      <c r="C38" s="257"/>
      <c r="D38" s="257"/>
      <c r="E38" s="258"/>
      <c r="F38" s="259"/>
      <c r="G38" s="260"/>
      <c r="H38" s="261"/>
      <c r="I38" s="256"/>
      <c r="J38" s="257"/>
      <c r="K38" s="260"/>
      <c r="L38" s="262"/>
      <c r="M38" s="256"/>
    </row>
    <row r="39" spans="1:13" x14ac:dyDescent="0.2">
      <c r="A39" s="175"/>
      <c r="B39" s="257"/>
      <c r="C39" s="257"/>
      <c r="D39" s="257"/>
      <c r="E39" s="258"/>
      <c r="F39" s="259"/>
      <c r="G39" s="260"/>
      <c r="H39" s="261"/>
      <c r="I39" s="256"/>
      <c r="J39" s="257"/>
      <c r="K39" s="260"/>
      <c r="L39" s="262"/>
      <c r="M39" s="256"/>
    </row>
    <row r="40" spans="1:13" x14ac:dyDescent="0.2">
      <c r="A40" s="175"/>
      <c r="M40" s="187"/>
    </row>
  </sheetData>
  <sheetProtection algorithmName="SHA-512" hashValue="a7QHmaT0hlalFbutp/8HQ6xd6dfM+v8cV1eycGVB7+OHpD/3MJ6dSH39+aD0pGZS6idrBVe5B5vVeWMt83kteA==" saltValue="wrheO+VbRCJdAxOLbet1wg==" spinCount="100000" sheet="1" insertRows="0"/>
  <protectedRanges>
    <protectedRange sqref="B1:D1" name="Bereich1_1_1_1_1_1_1_1_1"/>
    <protectedRange sqref="B2:D2 A1:A3" name="Bereich1_1_1_1_1_1_1_1"/>
    <protectedRange sqref="E1:M3" name="Bereich1_1_1_1_1_1_1_1_5"/>
    <protectedRange sqref="A4" name="Bereich1_1_1_1_1_1_1_1_4_1"/>
    <protectedRange sqref="B4:D4" name="Bereich1_1_1_1_1_1_1_1_3_1_1_1"/>
    <protectedRange sqref="J4" name="Bereich1_1_1_1_1_1_1_1_3_1_2"/>
    <protectedRange sqref="E4" name="Bereich1_1_1_1_1_1_1_1_3_1_3"/>
    <protectedRange sqref="F4" name="Bereich1_1_1_1_1_1_1_1_3_1_4"/>
    <protectedRange sqref="G4" name="Bereich1_1_1_1_1_1_1_1_3_1_5"/>
    <protectedRange sqref="H4" name="Bereich1_1_1_1_1_1_1_1_3_1_6"/>
    <protectedRange sqref="I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5"/>
  </protectedRanges>
  <mergeCells count="35">
    <mergeCell ref="B4:B5"/>
    <mergeCell ref="C4:C5"/>
    <mergeCell ref="D4:D5"/>
    <mergeCell ref="J4:J5"/>
    <mergeCell ref="E4:E5"/>
    <mergeCell ref="F4:F5"/>
    <mergeCell ref="G4:G5"/>
    <mergeCell ref="H4:H5"/>
    <mergeCell ref="I4:I5"/>
    <mergeCell ref="K4:K5"/>
    <mergeCell ref="L4:L5"/>
    <mergeCell ref="M4:M5"/>
    <mergeCell ref="N4:P4"/>
    <mergeCell ref="W4:W5"/>
    <mergeCell ref="U4:U5"/>
    <mergeCell ref="V4:V5"/>
    <mergeCell ref="R9:T9"/>
    <mergeCell ref="R17:T17"/>
    <mergeCell ref="N20:P20"/>
    <mergeCell ref="R4:T4"/>
    <mergeCell ref="R18:T18"/>
    <mergeCell ref="R19:T19"/>
    <mergeCell ref="R20:T20"/>
    <mergeCell ref="N9:P9"/>
    <mergeCell ref="N17:P17"/>
    <mergeCell ref="N18:P18"/>
    <mergeCell ref="N19:P19"/>
    <mergeCell ref="N21:P21"/>
    <mergeCell ref="R21:T21"/>
    <mergeCell ref="R22:T22"/>
    <mergeCell ref="R23:T23"/>
    <mergeCell ref="R24:T24"/>
    <mergeCell ref="N22:P22"/>
    <mergeCell ref="N23:P23"/>
    <mergeCell ref="N24:P24"/>
  </mergeCells>
  <pageMargins left="0.25" right="0.25" top="0.75" bottom="0.75" header="0.3" footer="0.3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70AC-6E07-47BC-9950-374C0AC2BCA0}">
  <sheetPr>
    <pageSetUpPr fitToPage="1"/>
  </sheetPr>
  <dimension ref="A1:U37"/>
  <sheetViews>
    <sheetView topLeftCell="A2" zoomScale="120" zoomScaleNormal="120" workbookViewId="0">
      <selection activeCell="H6" sqref="H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8.5703125" style="36" bestFit="1" customWidth="1"/>
    <col min="6" max="6" width="7.7109375" style="37" bestFit="1" customWidth="1"/>
    <col min="7" max="7" width="12.5703125" style="31" customWidth="1"/>
    <col min="8" max="8" width="10.7109375" style="28" customWidth="1"/>
    <col min="9" max="9" width="10.7109375" style="131" customWidth="1"/>
    <col min="10" max="10" width="10.7109375" style="30" customWidth="1"/>
    <col min="11" max="11" width="12.5703125" style="38" customWidth="1"/>
    <col min="12" max="12" width="8.7109375" style="124" bestFit="1" customWidth="1"/>
    <col min="13" max="13" width="2.140625" style="369" bestFit="1" customWidth="1"/>
    <col min="14" max="14" width="5.140625" style="124" bestFit="1" customWidth="1"/>
    <col min="15" max="15" width="2.28515625" style="124" customWidth="1"/>
    <col min="16" max="16" width="8.7109375" style="124" bestFit="1" customWidth="1"/>
    <col min="17" max="17" width="2.140625" style="369" bestFit="1" customWidth="1"/>
    <col min="18" max="18" width="5.140625" style="124" bestFit="1" customWidth="1"/>
    <col min="19" max="19" width="11.42578125" style="124"/>
    <col min="20" max="20" width="9" style="124" customWidth="1"/>
    <col min="21" max="16384" width="11.42578125" style="3"/>
  </cols>
  <sheetData>
    <row r="1" spans="1:21" x14ac:dyDescent="0.25">
      <c r="A1" s="93"/>
      <c r="B1" s="92" t="s">
        <v>154</v>
      </c>
      <c r="C1" s="92"/>
      <c r="D1" s="92"/>
      <c r="E1" s="96"/>
      <c r="F1" s="97"/>
      <c r="G1" s="98"/>
      <c r="H1" s="99"/>
      <c r="I1" s="121"/>
      <c r="J1" s="101"/>
      <c r="K1" s="102"/>
      <c r="L1" s="125"/>
      <c r="M1" s="661"/>
    </row>
    <row r="2" spans="1:21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121"/>
      <c r="J2" s="101"/>
      <c r="K2" s="102"/>
      <c r="L2" s="125"/>
      <c r="M2" s="661"/>
    </row>
    <row r="3" spans="1:21" ht="23.25" customHeight="1" x14ac:dyDescent="0.2">
      <c r="A3"/>
      <c r="B3" s="39" t="s">
        <v>173</v>
      </c>
      <c r="C3" s="39"/>
      <c r="D3" s="39"/>
    </row>
    <row r="4" spans="1:21" s="4" customFormat="1" x14ac:dyDescent="0.2">
      <c r="A4" s="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13" t="s">
        <v>193</v>
      </c>
      <c r="H4" s="1125" t="s">
        <v>186</v>
      </c>
      <c r="I4" s="1113" t="s">
        <v>194</v>
      </c>
      <c r="J4" s="1130" t="s">
        <v>32</v>
      </c>
      <c r="K4" s="1115" t="s">
        <v>189</v>
      </c>
      <c r="L4" s="1117" t="s">
        <v>193</v>
      </c>
      <c r="M4" s="1117"/>
      <c r="N4" s="1118"/>
      <c r="O4" s="139"/>
      <c r="P4" s="1099" t="s">
        <v>199</v>
      </c>
      <c r="Q4" s="1100"/>
      <c r="R4" s="1101"/>
      <c r="S4" s="1114" t="s">
        <v>32</v>
      </c>
      <c r="T4" s="1120" t="s">
        <v>197</v>
      </c>
      <c r="U4" s="1119" t="s">
        <v>359</v>
      </c>
    </row>
    <row r="5" spans="1:21" ht="32.25" thickBot="1" x14ac:dyDescent="0.25">
      <c r="A5" s="80"/>
      <c r="B5" s="1121"/>
      <c r="C5" s="1122"/>
      <c r="D5" s="1121"/>
      <c r="E5" s="1113"/>
      <c r="F5" s="1123"/>
      <c r="G5" s="1113"/>
      <c r="H5" s="1126"/>
      <c r="I5" s="1113"/>
      <c r="J5" s="1130"/>
      <c r="K5" s="1115"/>
      <c r="L5" s="551" t="s">
        <v>192</v>
      </c>
      <c r="M5" s="549"/>
      <c r="N5" s="550" t="s">
        <v>191</v>
      </c>
      <c r="O5" s="383"/>
      <c r="P5" s="390" t="s">
        <v>192</v>
      </c>
      <c r="Q5" s="396" t="s">
        <v>190</v>
      </c>
      <c r="R5" s="391" t="s">
        <v>191</v>
      </c>
      <c r="S5" s="1114"/>
      <c r="T5" s="1120"/>
      <c r="U5" s="1119"/>
    </row>
    <row r="6" spans="1:21" ht="31.5" customHeight="1" thickTop="1" thickBot="1" x14ac:dyDescent="0.25">
      <c r="A6" s="81"/>
      <c r="B6" s="323"/>
      <c r="C6" s="340"/>
      <c r="D6" s="340"/>
      <c r="E6" s="340"/>
      <c r="F6" s="347"/>
      <c r="G6" s="348"/>
      <c r="H6" s="437">
        <v>0</v>
      </c>
      <c r="I6" s="365"/>
      <c r="J6" s="350"/>
      <c r="K6" s="350"/>
      <c r="T6" s="383"/>
    </row>
    <row r="7" spans="1:21" ht="16.5" thickTop="1" x14ac:dyDescent="0.2">
      <c r="A7" s="82"/>
      <c r="B7" s="680"/>
      <c r="C7" s="681"/>
      <c r="D7" s="680"/>
      <c r="E7" s="682" t="s">
        <v>362</v>
      </c>
      <c r="F7" s="683"/>
      <c r="G7" s="684"/>
      <c r="H7" s="685"/>
      <c r="I7" s="666"/>
      <c r="J7" s="667"/>
      <c r="K7" s="221"/>
      <c r="L7" s="672"/>
      <c r="M7" s="673"/>
      <c r="N7" s="674"/>
      <c r="O7" s="556"/>
      <c r="P7" s="672"/>
      <c r="Q7" s="673"/>
      <c r="R7" s="674"/>
      <c r="S7" s="672"/>
      <c r="T7" s="675"/>
      <c r="U7" s="637"/>
    </row>
    <row r="8" spans="1:21" ht="15.75" customHeight="1" x14ac:dyDescent="0.2">
      <c r="A8" s="83"/>
      <c r="B8" s="752"/>
      <c r="C8" s="613"/>
      <c r="D8" s="48"/>
      <c r="E8" s="85" t="s">
        <v>227</v>
      </c>
      <c r="F8" s="73" t="s">
        <v>107</v>
      </c>
      <c r="G8" s="602" t="s">
        <v>208</v>
      </c>
      <c r="H8" s="816">
        <f t="shared" ref="H8:H23" si="0">$H$6</f>
        <v>0</v>
      </c>
      <c r="I8" s="151">
        <v>8</v>
      </c>
      <c r="J8" s="79">
        <f>H8/I8</f>
        <v>0</v>
      </c>
      <c r="K8" s="74">
        <f>ROUNDUP(J8,0)</f>
        <v>0</v>
      </c>
      <c r="L8" s="1107">
        <f>ROUNDDOWN(K8/1,0)</f>
        <v>0</v>
      </c>
      <c r="M8" s="1108"/>
      <c r="N8" s="1109"/>
      <c r="P8" s="1127">
        <f t="shared" ref="P8:P18" si="1">L8</f>
        <v>0</v>
      </c>
      <c r="Q8" s="1128"/>
      <c r="R8" s="1129"/>
      <c r="S8" s="376">
        <f>(P8*1)+R8</f>
        <v>0</v>
      </c>
      <c r="T8" s="443">
        <f>S8*1</f>
        <v>0</v>
      </c>
      <c r="U8" s="214" t="s">
        <v>208</v>
      </c>
    </row>
    <row r="9" spans="1:21" ht="15.75" customHeight="1" x14ac:dyDescent="0.2">
      <c r="A9" s="83"/>
      <c r="B9" s="752"/>
      <c r="C9" s="613"/>
      <c r="D9" s="48"/>
      <c r="E9" s="85" t="s">
        <v>290</v>
      </c>
      <c r="F9" s="73" t="s">
        <v>289</v>
      </c>
      <c r="G9" s="602" t="s">
        <v>208</v>
      </c>
      <c r="H9" s="816">
        <f t="shared" si="0"/>
        <v>0</v>
      </c>
      <c r="I9" s="151">
        <v>8</v>
      </c>
      <c r="J9" s="79">
        <f t="shared" ref="J9:J23" si="2">H9/I9</f>
        <v>0</v>
      </c>
      <c r="K9" s="74">
        <f t="shared" ref="K9:K23" si="3">ROUNDUP(J9,0)</f>
        <v>0</v>
      </c>
      <c r="L9" s="1107">
        <f>ROUNDDOWN(K9/1,0)</f>
        <v>0</v>
      </c>
      <c r="M9" s="1108"/>
      <c r="N9" s="1109"/>
      <c r="P9" s="1127">
        <f t="shared" si="1"/>
        <v>0</v>
      </c>
      <c r="Q9" s="1128"/>
      <c r="R9" s="1129"/>
      <c r="S9" s="376">
        <f>(P9*1)+R9</f>
        <v>0</v>
      </c>
      <c r="T9" s="443">
        <f t="shared" ref="T9:T23" si="4">S9*1</f>
        <v>0</v>
      </c>
      <c r="U9" s="214" t="s">
        <v>208</v>
      </c>
    </row>
    <row r="10" spans="1:21" ht="15.75" customHeight="1" x14ac:dyDescent="0.2">
      <c r="A10" s="34"/>
      <c r="B10" s="752"/>
      <c r="C10" s="613"/>
      <c r="D10" s="48"/>
      <c r="E10" s="471" t="s">
        <v>213</v>
      </c>
      <c r="F10" s="73" t="s">
        <v>387</v>
      </c>
      <c r="G10" s="602" t="s">
        <v>212</v>
      </c>
      <c r="H10" s="816">
        <f t="shared" si="0"/>
        <v>0</v>
      </c>
      <c r="I10" s="151">
        <f>1/50</f>
        <v>0.02</v>
      </c>
      <c r="J10" s="79">
        <f t="shared" si="2"/>
        <v>0</v>
      </c>
      <c r="K10" s="74">
        <f t="shared" si="3"/>
        <v>0</v>
      </c>
      <c r="L10" s="425">
        <f>ROUNDDOWN(K10/416,0)</f>
        <v>0</v>
      </c>
      <c r="M10" s="371" t="s">
        <v>190</v>
      </c>
      <c r="N10" s="426">
        <f>MOD(K10,416)</f>
        <v>0</v>
      </c>
      <c r="P10" s="839">
        <f t="shared" si="1"/>
        <v>0</v>
      </c>
      <c r="Q10" s="160" t="s">
        <v>190</v>
      </c>
      <c r="R10" s="840">
        <f>N10</f>
        <v>0</v>
      </c>
      <c r="S10" s="505">
        <f>(P10*416)+R10</f>
        <v>0</v>
      </c>
      <c r="T10" s="443">
        <f>S10</f>
        <v>0</v>
      </c>
      <c r="U10" s="214" t="s">
        <v>258</v>
      </c>
    </row>
    <row r="11" spans="1:21" ht="15.75" customHeight="1" x14ac:dyDescent="0.2">
      <c r="A11" s="83"/>
      <c r="B11" s="752"/>
      <c r="C11" s="613"/>
      <c r="D11" s="48"/>
      <c r="E11" s="472" t="s">
        <v>214</v>
      </c>
      <c r="F11" s="73" t="s">
        <v>108</v>
      </c>
      <c r="G11" s="602" t="s">
        <v>212</v>
      </c>
      <c r="H11" s="816">
        <f t="shared" si="0"/>
        <v>0</v>
      </c>
      <c r="I11" s="151">
        <f>1/50</f>
        <v>0.02</v>
      </c>
      <c r="J11" s="79">
        <f t="shared" si="2"/>
        <v>0</v>
      </c>
      <c r="K11" s="74">
        <f t="shared" si="3"/>
        <v>0</v>
      </c>
      <c r="L11" s="425">
        <f>ROUNDDOWN(K11/416,0)</f>
        <v>0</v>
      </c>
      <c r="M11" s="371" t="s">
        <v>190</v>
      </c>
      <c r="N11" s="426">
        <f>MOD(K11,416)</f>
        <v>0</v>
      </c>
      <c r="P11" s="839">
        <f t="shared" si="1"/>
        <v>0</v>
      </c>
      <c r="Q11" s="160" t="s">
        <v>190</v>
      </c>
      <c r="R11" s="840">
        <f>N11</f>
        <v>0</v>
      </c>
      <c r="S11" s="505">
        <f>(P11*416)+R11</f>
        <v>0</v>
      </c>
      <c r="T11" s="443">
        <f>S11</f>
        <v>0</v>
      </c>
      <c r="U11" s="214" t="s">
        <v>258</v>
      </c>
    </row>
    <row r="12" spans="1:21" ht="15.75" customHeight="1" x14ac:dyDescent="0.2">
      <c r="A12" s="76"/>
      <c r="B12" s="752"/>
      <c r="C12" s="613"/>
      <c r="D12" s="48"/>
      <c r="E12" s="467" t="s">
        <v>215</v>
      </c>
      <c r="F12" s="303" t="s">
        <v>116</v>
      </c>
      <c r="G12" s="602" t="s">
        <v>212</v>
      </c>
      <c r="H12" s="891">
        <f t="shared" si="0"/>
        <v>0</v>
      </c>
      <c r="I12" s="151">
        <f>1/33</f>
        <v>3.0303030303030304E-2</v>
      </c>
      <c r="J12" s="79">
        <f t="shared" si="2"/>
        <v>0</v>
      </c>
      <c r="K12" s="74">
        <f t="shared" si="3"/>
        <v>0</v>
      </c>
      <c r="L12" s="425">
        <f>ROUNDDOWN(K12/350,0)</f>
        <v>0</v>
      </c>
      <c r="M12" s="371" t="s">
        <v>190</v>
      </c>
      <c r="N12" s="426">
        <f>MOD(K12,350)</f>
        <v>0</v>
      </c>
      <c r="P12" s="839">
        <f t="shared" si="1"/>
        <v>0</v>
      </c>
      <c r="Q12" s="160" t="s">
        <v>190</v>
      </c>
      <c r="R12" s="840">
        <f>N12</f>
        <v>0</v>
      </c>
      <c r="S12" s="505">
        <f>(P12*350)+R12</f>
        <v>0</v>
      </c>
      <c r="T12" s="443">
        <f>S12</f>
        <v>0</v>
      </c>
      <c r="U12" s="214" t="s">
        <v>258</v>
      </c>
    </row>
    <row r="13" spans="1:21" ht="15.75" customHeight="1" x14ac:dyDescent="0.2">
      <c r="A13" s="76"/>
      <c r="B13" s="752"/>
      <c r="C13" s="662"/>
      <c r="D13" s="304"/>
      <c r="E13" s="470" t="s">
        <v>216</v>
      </c>
      <c r="F13" s="303" t="s">
        <v>109</v>
      </c>
      <c r="G13" s="602" t="s">
        <v>212</v>
      </c>
      <c r="H13" s="891">
        <f t="shared" si="0"/>
        <v>0</v>
      </c>
      <c r="I13" s="151">
        <f>1/33</f>
        <v>3.0303030303030304E-2</v>
      </c>
      <c r="J13" s="79">
        <f t="shared" si="2"/>
        <v>0</v>
      </c>
      <c r="K13" s="74">
        <f t="shared" si="3"/>
        <v>0</v>
      </c>
      <c r="L13" s="425">
        <f>ROUNDDOWN(K13/240,0)</f>
        <v>0</v>
      </c>
      <c r="M13" s="371" t="s">
        <v>190</v>
      </c>
      <c r="N13" s="426">
        <f>MOD(K13,240)</f>
        <v>0</v>
      </c>
      <c r="P13" s="839">
        <f t="shared" si="1"/>
        <v>0</v>
      </c>
      <c r="Q13" s="160" t="s">
        <v>190</v>
      </c>
      <c r="R13" s="840">
        <f>N13</f>
        <v>0</v>
      </c>
      <c r="S13" s="505">
        <f>(P13*240)+R13</f>
        <v>0</v>
      </c>
      <c r="T13" s="443">
        <f>S13</f>
        <v>0</v>
      </c>
      <c r="U13" s="214" t="s">
        <v>258</v>
      </c>
    </row>
    <row r="14" spans="1:21" ht="15.75" customHeight="1" x14ac:dyDescent="0.2">
      <c r="A14" s="76"/>
      <c r="B14" s="758"/>
      <c r="C14" s="664"/>
      <c r="D14" s="663"/>
      <c r="E14" s="671" t="s">
        <v>363</v>
      </c>
      <c r="F14" s="665"/>
      <c r="G14" s="676"/>
      <c r="H14" s="892"/>
      <c r="I14" s="666"/>
      <c r="J14" s="667"/>
      <c r="K14" s="221"/>
      <c r="L14" s="668"/>
      <c r="M14" s="218"/>
      <c r="N14" s="669"/>
      <c r="O14" s="556"/>
      <c r="P14" s="894"/>
      <c r="Q14" s="895"/>
      <c r="R14" s="896"/>
      <c r="S14" s="670"/>
      <c r="T14" s="932"/>
      <c r="U14" s="677"/>
    </row>
    <row r="15" spans="1:21" ht="15.75" customHeight="1" x14ac:dyDescent="0.2">
      <c r="A15" s="32"/>
      <c r="B15" s="752"/>
      <c r="C15" s="613"/>
      <c r="D15" s="48"/>
      <c r="E15" s="472" t="s">
        <v>209</v>
      </c>
      <c r="F15" s="73" t="s">
        <v>70</v>
      </c>
      <c r="G15" s="602" t="s">
        <v>187</v>
      </c>
      <c r="H15" s="816">
        <f t="shared" si="0"/>
        <v>0</v>
      </c>
      <c r="I15" s="151">
        <f>700/30</f>
        <v>23.333333333333332</v>
      </c>
      <c r="J15" s="79">
        <f t="shared" si="2"/>
        <v>0</v>
      </c>
      <c r="K15" s="74">
        <f t="shared" si="3"/>
        <v>0</v>
      </c>
      <c r="L15" s="1107">
        <f>ROUNDDOWN(K15/1,0)</f>
        <v>0</v>
      </c>
      <c r="M15" s="1108"/>
      <c r="N15" s="1109"/>
      <c r="P15" s="1127">
        <f t="shared" si="1"/>
        <v>0</v>
      </c>
      <c r="Q15" s="1128"/>
      <c r="R15" s="1129"/>
      <c r="S15" s="376">
        <f>(P15*1)+R15</f>
        <v>0</v>
      </c>
      <c r="T15" s="443">
        <f t="shared" si="4"/>
        <v>0</v>
      </c>
      <c r="U15" s="536" t="s">
        <v>257</v>
      </c>
    </row>
    <row r="16" spans="1:21" ht="15.75" customHeight="1" x14ac:dyDescent="0.2">
      <c r="A16" s="81"/>
      <c r="B16" s="752"/>
      <c r="C16" s="613"/>
      <c r="D16" s="48"/>
      <c r="E16" s="472" t="s">
        <v>209</v>
      </c>
      <c r="F16" s="73" t="s">
        <v>71</v>
      </c>
      <c r="G16" s="602" t="s">
        <v>187</v>
      </c>
      <c r="H16" s="816">
        <f t="shared" si="0"/>
        <v>0</v>
      </c>
      <c r="I16" s="151">
        <f>350/30</f>
        <v>11.666666666666666</v>
      </c>
      <c r="J16" s="79">
        <f t="shared" si="2"/>
        <v>0</v>
      </c>
      <c r="K16" s="74">
        <f t="shared" si="3"/>
        <v>0</v>
      </c>
      <c r="L16" s="1107">
        <f>ROUNDDOWN(K16/1,0)</f>
        <v>0</v>
      </c>
      <c r="M16" s="1108"/>
      <c r="N16" s="1109"/>
      <c r="P16" s="1127">
        <f t="shared" si="1"/>
        <v>0</v>
      </c>
      <c r="Q16" s="1128"/>
      <c r="R16" s="1129"/>
      <c r="S16" s="376">
        <f>(P16*1)+R16</f>
        <v>0</v>
      </c>
      <c r="T16" s="443">
        <f t="shared" si="4"/>
        <v>0</v>
      </c>
      <c r="U16" s="536" t="s">
        <v>257</v>
      </c>
    </row>
    <row r="17" spans="1:21" ht="15.75" customHeight="1" x14ac:dyDescent="0.2">
      <c r="A17" s="83"/>
      <c r="B17" s="752"/>
      <c r="C17" s="613"/>
      <c r="D17" s="48"/>
      <c r="E17" s="472" t="s">
        <v>209</v>
      </c>
      <c r="F17" s="73" t="s">
        <v>72</v>
      </c>
      <c r="G17" s="602" t="s">
        <v>3</v>
      </c>
      <c r="H17" s="816">
        <f t="shared" si="0"/>
        <v>0</v>
      </c>
      <c r="I17" s="151">
        <f>20.5/30</f>
        <v>0.68333333333333335</v>
      </c>
      <c r="J17" s="79">
        <f t="shared" si="2"/>
        <v>0</v>
      </c>
      <c r="K17" s="74">
        <f t="shared" si="3"/>
        <v>0</v>
      </c>
      <c r="L17" s="425">
        <f>ROUNDDOWN(K17/48,0)</f>
        <v>0</v>
      </c>
      <c r="M17" s="371" t="s">
        <v>190</v>
      </c>
      <c r="N17" s="426">
        <f>MOD(K17,48)</f>
        <v>0</v>
      </c>
      <c r="P17" s="839">
        <f t="shared" si="1"/>
        <v>0</v>
      </c>
      <c r="Q17" s="160" t="s">
        <v>190</v>
      </c>
      <c r="R17" s="840">
        <f>N17</f>
        <v>0</v>
      </c>
      <c r="S17" s="376">
        <f>(P17*48)+R17</f>
        <v>0</v>
      </c>
      <c r="T17" s="443">
        <f t="shared" si="4"/>
        <v>0</v>
      </c>
      <c r="U17" s="536" t="s">
        <v>3</v>
      </c>
    </row>
    <row r="18" spans="1:21" ht="15.75" customHeight="1" x14ac:dyDescent="0.2">
      <c r="A18" s="76"/>
      <c r="B18" s="752"/>
      <c r="C18" s="613"/>
      <c r="D18" s="48"/>
      <c r="E18" s="468" t="s">
        <v>210</v>
      </c>
      <c r="F18" s="303" t="s">
        <v>70</v>
      </c>
      <c r="G18" s="602" t="s">
        <v>187</v>
      </c>
      <c r="H18" s="891">
        <f t="shared" si="0"/>
        <v>0</v>
      </c>
      <c r="I18" s="151">
        <f>700/20</f>
        <v>35</v>
      </c>
      <c r="J18" s="79">
        <f t="shared" si="2"/>
        <v>0</v>
      </c>
      <c r="K18" s="74">
        <f t="shared" si="3"/>
        <v>0</v>
      </c>
      <c r="L18" s="1107">
        <f>ROUNDDOWN(K18/1,0)</f>
        <v>0</v>
      </c>
      <c r="M18" s="1108"/>
      <c r="N18" s="1109"/>
      <c r="P18" s="1127">
        <f t="shared" si="1"/>
        <v>0</v>
      </c>
      <c r="Q18" s="1128"/>
      <c r="R18" s="1129"/>
      <c r="S18" s="376">
        <f>(P18*1)+R18</f>
        <v>0</v>
      </c>
      <c r="T18" s="443">
        <f t="shared" si="4"/>
        <v>0</v>
      </c>
      <c r="U18" s="536" t="s">
        <v>257</v>
      </c>
    </row>
    <row r="19" spans="1:21" ht="15.75" customHeight="1" x14ac:dyDescent="0.2">
      <c r="A19" s="76"/>
      <c r="B19" s="752"/>
      <c r="C19" s="613"/>
      <c r="D19" s="48"/>
      <c r="E19" s="468" t="s">
        <v>210</v>
      </c>
      <c r="F19" s="303" t="s">
        <v>71</v>
      </c>
      <c r="G19" s="602" t="s">
        <v>187</v>
      </c>
      <c r="H19" s="891">
        <f t="shared" si="0"/>
        <v>0</v>
      </c>
      <c r="I19" s="151">
        <f>350/20</f>
        <v>17.5</v>
      </c>
      <c r="J19" s="79">
        <f t="shared" si="2"/>
        <v>0</v>
      </c>
      <c r="K19" s="74">
        <f t="shared" si="3"/>
        <v>0</v>
      </c>
      <c r="L19" s="1107">
        <f>ROUNDDOWN(K19/1,0)</f>
        <v>0</v>
      </c>
      <c r="M19" s="1108"/>
      <c r="N19" s="1109"/>
      <c r="P19" s="1127">
        <f>L19</f>
        <v>0</v>
      </c>
      <c r="Q19" s="1128"/>
      <c r="R19" s="1129"/>
      <c r="S19" s="376">
        <f>(P19*1)+R19</f>
        <v>0</v>
      </c>
      <c r="T19" s="443">
        <f t="shared" si="4"/>
        <v>0</v>
      </c>
      <c r="U19" s="536" t="s">
        <v>257</v>
      </c>
    </row>
    <row r="20" spans="1:21" ht="15.75" customHeight="1" x14ac:dyDescent="0.2">
      <c r="A20" s="76"/>
      <c r="B20" s="752"/>
      <c r="C20" s="613"/>
      <c r="D20" s="48"/>
      <c r="E20" s="468" t="s">
        <v>210</v>
      </c>
      <c r="F20" s="303" t="s">
        <v>72</v>
      </c>
      <c r="G20" s="602" t="s">
        <v>3</v>
      </c>
      <c r="H20" s="891">
        <f t="shared" si="0"/>
        <v>0</v>
      </c>
      <c r="I20" s="151">
        <f>20.5/20</f>
        <v>1.0249999999999999</v>
      </c>
      <c r="J20" s="79">
        <f t="shared" si="2"/>
        <v>0</v>
      </c>
      <c r="K20" s="74">
        <f t="shared" si="3"/>
        <v>0</v>
      </c>
      <c r="L20" s="425">
        <f>ROUNDDOWN(K20/48,0)</f>
        <v>0</v>
      </c>
      <c r="M20" s="371" t="s">
        <v>190</v>
      </c>
      <c r="N20" s="426">
        <f>MOD(K20,48)</f>
        <v>0</v>
      </c>
      <c r="O20" s="379"/>
      <c r="P20" s="839">
        <f>L20</f>
        <v>0</v>
      </c>
      <c r="Q20" s="160" t="s">
        <v>190</v>
      </c>
      <c r="R20" s="842">
        <f>N20</f>
        <v>0</v>
      </c>
      <c r="S20" s="376">
        <f>(P20*48)+R20</f>
        <v>0</v>
      </c>
      <c r="T20" s="443">
        <f t="shared" si="4"/>
        <v>0</v>
      </c>
      <c r="U20" s="536" t="s">
        <v>3</v>
      </c>
    </row>
    <row r="21" spans="1:21" ht="15.75" customHeight="1" x14ac:dyDescent="0.2">
      <c r="A21" s="76"/>
      <c r="B21" s="752"/>
      <c r="C21" s="613"/>
      <c r="D21" s="48"/>
      <c r="E21" s="469" t="s">
        <v>211</v>
      </c>
      <c r="F21" s="303" t="s">
        <v>70</v>
      </c>
      <c r="G21" s="602" t="s">
        <v>187</v>
      </c>
      <c r="H21" s="816">
        <f t="shared" si="0"/>
        <v>0</v>
      </c>
      <c r="I21" s="151">
        <f>700/30</f>
        <v>23.333333333333332</v>
      </c>
      <c r="J21" s="79">
        <f t="shared" si="2"/>
        <v>0</v>
      </c>
      <c r="K21" s="74">
        <f t="shared" si="3"/>
        <v>0</v>
      </c>
      <c r="L21" s="1107">
        <f>ROUNDDOWN(K21/1,0)</f>
        <v>0</v>
      </c>
      <c r="M21" s="1108"/>
      <c r="N21" s="1109"/>
      <c r="P21" s="1127">
        <f>L21</f>
        <v>0</v>
      </c>
      <c r="Q21" s="1128"/>
      <c r="R21" s="1129"/>
      <c r="S21" s="376">
        <f>(P21*1)+R21</f>
        <v>0</v>
      </c>
      <c r="T21" s="443">
        <f t="shared" si="4"/>
        <v>0</v>
      </c>
      <c r="U21" s="536" t="s">
        <v>257</v>
      </c>
    </row>
    <row r="22" spans="1:21" ht="15.75" customHeight="1" x14ac:dyDescent="0.2">
      <c r="A22" s="76"/>
      <c r="B22" s="752"/>
      <c r="C22" s="613"/>
      <c r="D22" s="48"/>
      <c r="E22" s="469" t="s">
        <v>211</v>
      </c>
      <c r="F22" s="303" t="s">
        <v>71</v>
      </c>
      <c r="G22" s="602" t="s">
        <v>187</v>
      </c>
      <c r="H22" s="816">
        <f t="shared" si="0"/>
        <v>0</v>
      </c>
      <c r="I22" s="151">
        <f>350/30</f>
        <v>11.666666666666666</v>
      </c>
      <c r="J22" s="79">
        <f t="shared" si="2"/>
        <v>0</v>
      </c>
      <c r="K22" s="74">
        <f t="shared" si="3"/>
        <v>0</v>
      </c>
      <c r="L22" s="1107">
        <f>ROUNDDOWN(K22/1,0)</f>
        <v>0</v>
      </c>
      <c r="M22" s="1108"/>
      <c r="N22" s="1109"/>
      <c r="P22" s="1127">
        <f>L22</f>
        <v>0</v>
      </c>
      <c r="Q22" s="1128"/>
      <c r="R22" s="1129"/>
      <c r="S22" s="376">
        <f>(P22*1)+R22</f>
        <v>0</v>
      </c>
      <c r="T22" s="443">
        <f t="shared" si="4"/>
        <v>0</v>
      </c>
      <c r="U22" s="536" t="s">
        <v>257</v>
      </c>
    </row>
    <row r="23" spans="1:21" ht="15.75" customHeight="1" x14ac:dyDescent="0.2">
      <c r="A23" s="76"/>
      <c r="B23" s="755"/>
      <c r="C23" s="639"/>
      <c r="D23" s="607"/>
      <c r="E23" s="678" t="s">
        <v>211</v>
      </c>
      <c r="F23" s="73" t="s">
        <v>72</v>
      </c>
      <c r="G23" s="640" t="s">
        <v>3</v>
      </c>
      <c r="H23" s="893">
        <f t="shared" si="0"/>
        <v>0</v>
      </c>
      <c r="I23" s="448">
        <f>20.5/30</f>
        <v>0.68333333333333335</v>
      </c>
      <c r="J23" s="642">
        <f t="shared" si="2"/>
        <v>0</v>
      </c>
      <c r="K23" s="679">
        <f t="shared" si="3"/>
        <v>0</v>
      </c>
      <c r="L23" s="528">
        <f>ROUNDDOWN(K23/48,0)</f>
        <v>0</v>
      </c>
      <c r="M23" s="394" t="s">
        <v>190</v>
      </c>
      <c r="N23" s="427">
        <f>MOD(K23,48)</f>
        <v>0</v>
      </c>
      <c r="O23" s="586"/>
      <c r="P23" s="843">
        <f>L23</f>
        <v>0</v>
      </c>
      <c r="Q23" s="844" t="s">
        <v>190</v>
      </c>
      <c r="R23" s="897">
        <f>N23</f>
        <v>0</v>
      </c>
      <c r="S23" s="393">
        <f>(P23*48)+R23</f>
        <v>0</v>
      </c>
      <c r="T23" s="532">
        <f t="shared" si="4"/>
        <v>0</v>
      </c>
      <c r="U23" s="537" t="s">
        <v>3</v>
      </c>
    </row>
    <row r="24" spans="1:21" x14ac:dyDescent="0.2">
      <c r="A24" s="76"/>
      <c r="B24" s="20" t="s">
        <v>127</v>
      </c>
      <c r="C24" s="295"/>
      <c r="D24" s="295"/>
      <c r="E24" s="225"/>
      <c r="F24" s="235"/>
      <c r="G24" s="227"/>
      <c r="H24" s="251"/>
      <c r="I24" s="389"/>
      <c r="J24" s="221"/>
      <c r="K24" s="221"/>
      <c r="T24" s="384"/>
    </row>
    <row r="25" spans="1:21" x14ac:dyDescent="0.2">
      <c r="A25" s="19"/>
      <c r="B25" s="232"/>
      <c r="C25" s="232"/>
      <c r="D25" s="232"/>
      <c r="E25" s="234"/>
      <c r="F25" s="235"/>
      <c r="G25" s="227"/>
      <c r="H25" s="251"/>
      <c r="I25" s="389"/>
      <c r="J25" s="221"/>
      <c r="K25" s="221"/>
      <c r="L25" s="466"/>
      <c r="N25" s="503"/>
      <c r="P25" s="466"/>
      <c r="R25" s="503"/>
      <c r="T25" s="384"/>
    </row>
    <row r="26" spans="1:21" x14ac:dyDescent="0.2">
      <c r="A26" s="19"/>
      <c r="B26" s="43" t="s">
        <v>42</v>
      </c>
      <c r="C26" s="43"/>
      <c r="D26" s="43"/>
      <c r="E26" s="50"/>
      <c r="F26" s="43"/>
      <c r="G26" s="50"/>
      <c r="H26" s="47"/>
      <c r="I26" s="889"/>
      <c r="J26" s="77"/>
      <c r="K26" s="50"/>
      <c r="L26" s="890"/>
      <c r="M26" s="160"/>
      <c r="N26" s="503"/>
      <c r="P26" s="466"/>
      <c r="R26" s="503"/>
      <c r="T26" s="384"/>
    </row>
    <row r="27" spans="1:21" x14ac:dyDescent="0.2">
      <c r="A27" s="19"/>
      <c r="B27" s="43"/>
      <c r="C27" s="43"/>
      <c r="D27" s="43"/>
      <c r="E27" s="50"/>
      <c r="F27" s="43"/>
      <c r="G27" s="50"/>
      <c r="H27" s="47"/>
      <c r="I27" s="162"/>
      <c r="J27" s="77"/>
      <c r="K27" s="50"/>
      <c r="L27" s="161"/>
      <c r="M27" s="160"/>
      <c r="T27" s="384"/>
    </row>
    <row r="28" spans="1:21" x14ac:dyDescent="0.2">
      <c r="B28" s="43"/>
      <c r="C28" s="43"/>
      <c r="D28" s="43"/>
      <c r="E28" s="50"/>
      <c r="F28" s="43"/>
      <c r="G28" s="50"/>
      <c r="H28" s="47"/>
      <c r="I28" s="162"/>
      <c r="J28" s="77"/>
      <c r="K28" s="50"/>
      <c r="L28" s="161"/>
      <c r="M28" s="160"/>
    </row>
    <row r="29" spans="1:21" x14ac:dyDescent="0.2">
      <c r="B29" s="43"/>
      <c r="C29" s="43"/>
      <c r="D29" s="43"/>
      <c r="E29" s="874"/>
      <c r="F29" s="870"/>
      <c r="G29" s="871"/>
      <c r="H29" s="50"/>
      <c r="I29" s="162"/>
      <c r="J29" s="873"/>
      <c r="K29" s="50"/>
      <c r="L29" s="161"/>
      <c r="M29" s="160"/>
    </row>
    <row r="30" spans="1:21" x14ac:dyDescent="0.2">
      <c r="B30" s="43"/>
      <c r="C30" s="43"/>
      <c r="D30" s="43"/>
      <c r="E30" s="874"/>
      <c r="F30" s="870"/>
      <c r="G30" s="871"/>
      <c r="H30" s="50"/>
      <c r="I30" s="786"/>
      <c r="J30" s="873"/>
      <c r="K30" s="50"/>
      <c r="L30" s="161"/>
      <c r="M30" s="160"/>
    </row>
    <row r="31" spans="1:21" x14ac:dyDescent="0.2">
      <c r="B31" s="232"/>
      <c r="C31" s="232"/>
      <c r="D31" s="232"/>
      <c r="E31" s="226"/>
      <c r="F31" s="235"/>
      <c r="G31" s="227"/>
      <c r="H31" s="220"/>
      <c r="I31" s="403"/>
      <c r="J31" s="221"/>
      <c r="K31" s="221"/>
    </row>
    <row r="32" spans="1:21" x14ac:dyDescent="0.2">
      <c r="B32" s="232"/>
      <c r="C32" s="232"/>
      <c r="D32" s="232"/>
      <c r="E32" s="225"/>
      <c r="F32" s="235"/>
      <c r="G32" s="227"/>
      <c r="H32" s="220"/>
      <c r="J32" s="221"/>
      <c r="K32" s="221"/>
    </row>
    <row r="33" spans="2:11" x14ac:dyDescent="0.2">
      <c r="B33" s="232"/>
      <c r="C33" s="232"/>
      <c r="D33" s="232"/>
      <c r="E33" s="234"/>
      <c r="F33" s="235"/>
      <c r="G33" s="227"/>
      <c r="H33" s="220"/>
      <c r="J33" s="221"/>
      <c r="K33" s="221"/>
    </row>
    <row r="34" spans="2:11" x14ac:dyDescent="0.2">
      <c r="B34" s="232"/>
      <c r="C34" s="232"/>
      <c r="D34" s="232"/>
      <c r="E34" s="234"/>
      <c r="F34" s="235"/>
      <c r="G34" s="227"/>
      <c r="H34" s="220"/>
      <c r="J34" s="221"/>
      <c r="K34" s="221"/>
    </row>
    <row r="35" spans="2:11" x14ac:dyDescent="0.2">
      <c r="B35" s="232"/>
      <c r="C35" s="232"/>
      <c r="D35" s="232"/>
      <c r="E35" s="249"/>
      <c r="F35" s="235"/>
      <c r="G35" s="227"/>
      <c r="H35" s="220"/>
      <c r="J35" s="221"/>
      <c r="K35" s="221"/>
    </row>
    <row r="36" spans="2:11" x14ac:dyDescent="0.2">
      <c r="B36" s="232"/>
      <c r="C36" s="232"/>
      <c r="D36" s="232"/>
      <c r="E36" s="249"/>
      <c r="F36" s="250"/>
      <c r="G36" s="227"/>
      <c r="H36" s="220"/>
      <c r="J36" s="221"/>
      <c r="K36" s="221"/>
    </row>
    <row r="37" spans="2:11" x14ac:dyDescent="0.2">
      <c r="B37" s="20"/>
      <c r="C37" s="20"/>
      <c r="D37" s="20"/>
      <c r="E37" s="8"/>
      <c r="F37" s="2"/>
      <c r="G37" s="1"/>
      <c r="H37" s="4"/>
      <c r="J37" s="13"/>
      <c r="K37" s="3"/>
    </row>
  </sheetData>
  <sheetProtection algorithmName="SHA-512" hashValue="ACFbAfukpRLWRic2fXOfAh9DBDs+gf/pv8bT9jYIpAkeDLDEHmLGG2xdviZAmR8x7L+bpbRPVVDNSxAhJFjLkQ==" saltValue="E1Y4kWxXOi/sLf7F/HV9Wg==" spinCount="100000" sheet="1" objects="1" scenarios="1"/>
  <protectedRanges>
    <protectedRange sqref="B1:D1" name="Bereich1_1_1_1_1_1_1_1_1"/>
    <protectedRange sqref="B2:D2 A1:A3" name="Bereich1_1_1_1_1_1_1_1"/>
    <protectedRange sqref="E1:H3 J1:K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" name="Bereich1_1_1_1_1_1_1_1_3_1_6"/>
    <protectedRange sqref="H4" name="Bereich1_1_1_1_1_1_1_1_3_1_8_1"/>
    <protectedRange sqref="I1:I3" name="Bereich1_1_1_1_1_1_1_1_5_2"/>
    <protectedRange sqref="I4" name="Bereich1_1_1_1_1_1_1_1_3_1_10_1"/>
    <protectedRange sqref="J4" name="Bereich1_1_1_1_1_1_1_1_3_1_2_2"/>
    <protectedRange sqref="K4" name="Bereich1_1_1_1_1_1_1_1_3_1_2_5"/>
    <protectedRange sqref="S4" name="Bereich1_1_1_1_1_1_1_1_3_1_2_6"/>
  </protectedRanges>
  <mergeCells count="31">
    <mergeCell ref="U4:U5"/>
    <mergeCell ref="S4:S5"/>
    <mergeCell ref="T4:T5"/>
    <mergeCell ref="B4:B5"/>
    <mergeCell ref="C4:C5"/>
    <mergeCell ref="D4:D5"/>
    <mergeCell ref="E4:E5"/>
    <mergeCell ref="F4:F5"/>
    <mergeCell ref="G4:G5"/>
    <mergeCell ref="H4:H5"/>
    <mergeCell ref="I4:I5"/>
    <mergeCell ref="L8:N8"/>
    <mergeCell ref="P8:R8"/>
    <mergeCell ref="L9:N9"/>
    <mergeCell ref="P9:R9"/>
    <mergeCell ref="J4:J5"/>
    <mergeCell ref="K4:K5"/>
    <mergeCell ref="L4:N4"/>
    <mergeCell ref="P4:R4"/>
    <mergeCell ref="L18:N18"/>
    <mergeCell ref="P18:R18"/>
    <mergeCell ref="L15:N15"/>
    <mergeCell ref="P15:R15"/>
    <mergeCell ref="L16:N16"/>
    <mergeCell ref="P16:R16"/>
    <mergeCell ref="L22:N22"/>
    <mergeCell ref="P22:R22"/>
    <mergeCell ref="L19:N19"/>
    <mergeCell ref="P19:R19"/>
    <mergeCell ref="L21:N21"/>
    <mergeCell ref="P21:R21"/>
  </mergeCells>
  <pageMargins left="0.25" right="0.25" top="0.75" bottom="0.75" header="0.3" footer="0.3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EE2A-D162-4B4C-82DD-8A0F261F3EBC}">
  <sheetPr>
    <pageSetUpPr fitToPage="1"/>
  </sheetPr>
  <dimension ref="A1:N36"/>
  <sheetViews>
    <sheetView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35.140625" style="36" customWidth="1"/>
    <col min="6" max="6" width="7.7109375" style="37" bestFit="1" customWidth="1"/>
    <col min="7" max="7" width="11.140625" style="31" customWidth="1"/>
    <col min="8" max="8" width="10.5703125" style="28" bestFit="1" customWidth="1"/>
    <col min="9" max="9" width="10" style="28" customWidth="1"/>
    <col min="10" max="10" width="15.7109375" style="31" customWidth="1"/>
    <col min="11" max="11" width="10.7109375" style="30" customWidth="1"/>
    <col min="12" max="12" width="12.5703125" style="38" customWidth="1"/>
    <col min="13" max="13" width="20" style="124" customWidth="1"/>
    <col min="14" max="16384" width="11.42578125" style="3"/>
  </cols>
  <sheetData>
    <row r="1" spans="1:14" x14ac:dyDescent="0.25">
      <c r="A1" s="93"/>
      <c r="B1" s="92" t="s">
        <v>154</v>
      </c>
      <c r="C1" s="92"/>
      <c r="D1" s="92"/>
      <c r="E1" s="96"/>
      <c r="F1" s="97"/>
      <c r="G1" s="98"/>
      <c r="H1" s="99"/>
      <c r="I1" s="520"/>
      <c r="J1" s="98"/>
      <c r="K1" s="101"/>
      <c r="L1" s="102"/>
    </row>
    <row r="2" spans="1:14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520"/>
      <c r="J2" s="98"/>
      <c r="K2" s="101"/>
      <c r="L2" s="102"/>
    </row>
    <row r="3" spans="1:14" ht="23.25" x14ac:dyDescent="0.2">
      <c r="A3"/>
      <c r="B3" s="39" t="s">
        <v>172</v>
      </c>
      <c r="C3" s="39"/>
      <c r="D3" s="39"/>
      <c r="I3" s="521"/>
    </row>
    <row r="4" spans="1:14" s="4" customFormat="1" ht="15.75" customHeight="1" x14ac:dyDescent="0.2">
      <c r="A4" s="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13" t="s">
        <v>193</v>
      </c>
      <c r="H4" s="1137" t="s">
        <v>198</v>
      </c>
      <c r="I4" s="1143" t="s">
        <v>186</v>
      </c>
      <c r="J4" s="1113" t="s">
        <v>194</v>
      </c>
      <c r="K4" s="1130" t="s">
        <v>32</v>
      </c>
      <c r="L4" s="1115" t="s">
        <v>189</v>
      </c>
      <c r="M4" s="1099" t="s">
        <v>235</v>
      </c>
      <c r="N4" s="1119" t="s">
        <v>359</v>
      </c>
    </row>
    <row r="5" spans="1:14" ht="25.5" customHeight="1" thickBot="1" x14ac:dyDescent="0.25">
      <c r="A5" s="81"/>
      <c r="B5" s="1121"/>
      <c r="C5" s="1122"/>
      <c r="D5" s="1121"/>
      <c r="E5" s="1113"/>
      <c r="F5" s="1123"/>
      <c r="G5" s="1113"/>
      <c r="H5" s="1137"/>
      <c r="I5" s="1144"/>
      <c r="J5" s="1113"/>
      <c r="K5" s="1130"/>
      <c r="L5" s="1115"/>
      <c r="M5" s="1145"/>
      <c r="N5" s="1119"/>
    </row>
    <row r="6" spans="1:14" ht="16.5" thickBot="1" x14ac:dyDescent="0.25">
      <c r="A6" s="81"/>
      <c r="B6" s="686"/>
      <c r="C6" s="473"/>
      <c r="D6" s="473"/>
      <c r="E6" s="474"/>
      <c r="F6" s="35"/>
      <c r="H6" s="475"/>
      <c r="I6" s="905">
        <v>0</v>
      </c>
      <c r="J6" s="352"/>
      <c r="L6" s="30"/>
      <c r="M6" s="383"/>
    </row>
    <row r="7" spans="1:14" x14ac:dyDescent="0.2">
      <c r="A7" s="32"/>
      <c r="B7" s="644"/>
      <c r="C7" s="644"/>
      <c r="D7" s="644"/>
      <c r="E7" s="646" t="s">
        <v>376</v>
      </c>
      <c r="F7" s="647"/>
      <c r="G7" s="687"/>
      <c r="H7" s="630"/>
      <c r="I7" s="904"/>
      <c r="J7" s="688"/>
      <c r="K7" s="650"/>
      <c r="L7" s="689"/>
      <c r="M7" s="693"/>
      <c r="N7" s="637"/>
    </row>
    <row r="8" spans="1:14" x14ac:dyDescent="0.2">
      <c r="A8" s="81"/>
      <c r="B8" s="752"/>
      <c r="C8" s="613"/>
      <c r="D8" s="48"/>
      <c r="E8" s="86" t="s">
        <v>8</v>
      </c>
      <c r="F8" s="75" t="s">
        <v>110</v>
      </c>
      <c r="G8" s="87" t="s">
        <v>187</v>
      </c>
      <c r="H8" s="898">
        <v>100</v>
      </c>
      <c r="I8" s="899">
        <f t="shared" ref="I8:I15" si="0">$I$6</f>
        <v>0</v>
      </c>
      <c r="J8" s="88">
        <f>700/H8</f>
        <v>7</v>
      </c>
      <c r="K8" s="79">
        <f t="shared" ref="K8:K15" si="1">I8/J8</f>
        <v>0</v>
      </c>
      <c r="L8" s="74">
        <f>ROUNDUP(K8,0)</f>
        <v>0</v>
      </c>
      <c r="M8" s="902">
        <f>L8</f>
        <v>0</v>
      </c>
      <c r="N8" s="536" t="s">
        <v>257</v>
      </c>
    </row>
    <row r="9" spans="1:14" x14ac:dyDescent="0.2">
      <c r="A9" s="83"/>
      <c r="B9" s="752"/>
      <c r="C9" s="613"/>
      <c r="D9" s="48"/>
      <c r="E9" s="85" t="s">
        <v>229</v>
      </c>
      <c r="F9" s="73" t="s">
        <v>126</v>
      </c>
      <c r="G9" s="87" t="s">
        <v>31</v>
      </c>
      <c r="H9" s="854"/>
      <c r="I9" s="899">
        <f t="shared" si="0"/>
        <v>0</v>
      </c>
      <c r="J9" s="88">
        <f>1/4</f>
        <v>0.25</v>
      </c>
      <c r="K9" s="79">
        <f t="shared" si="1"/>
        <v>0</v>
      </c>
      <c r="L9" s="74">
        <f t="shared" ref="L9:L16" si="2">ROUNDUP(K9,0)</f>
        <v>0</v>
      </c>
      <c r="M9" s="902">
        <f t="shared" ref="M9:M16" si="3">L9</f>
        <v>0</v>
      </c>
      <c r="N9" s="214" t="s">
        <v>310</v>
      </c>
    </row>
    <row r="10" spans="1:14" x14ac:dyDescent="0.2">
      <c r="A10" s="76"/>
      <c r="B10" s="752"/>
      <c r="C10" s="613"/>
      <c r="D10" s="48"/>
      <c r="E10" s="85" t="s">
        <v>230</v>
      </c>
      <c r="F10" s="73" t="s">
        <v>126</v>
      </c>
      <c r="G10" s="87" t="s">
        <v>31</v>
      </c>
      <c r="H10" s="854"/>
      <c r="I10" s="899">
        <f t="shared" si="0"/>
        <v>0</v>
      </c>
      <c r="J10" s="88">
        <f>1/11</f>
        <v>9.0909090909090912E-2</v>
      </c>
      <c r="K10" s="79">
        <f t="shared" si="1"/>
        <v>0</v>
      </c>
      <c r="L10" s="74">
        <f t="shared" si="2"/>
        <v>0</v>
      </c>
      <c r="M10" s="902">
        <f t="shared" si="3"/>
        <v>0</v>
      </c>
      <c r="N10" s="214" t="s">
        <v>310</v>
      </c>
    </row>
    <row r="11" spans="1:14" x14ac:dyDescent="0.2">
      <c r="A11" s="76"/>
      <c r="B11" s="752"/>
      <c r="C11" s="613"/>
      <c r="D11" s="48"/>
      <c r="E11" s="85" t="s">
        <v>231</v>
      </c>
      <c r="F11" s="73" t="s">
        <v>126</v>
      </c>
      <c r="G11" s="87" t="s">
        <v>31</v>
      </c>
      <c r="H11" s="854"/>
      <c r="I11" s="899">
        <f t="shared" si="0"/>
        <v>0</v>
      </c>
      <c r="J11" s="88">
        <f>1/11</f>
        <v>9.0909090909090912E-2</v>
      </c>
      <c r="K11" s="79">
        <f t="shared" si="1"/>
        <v>0</v>
      </c>
      <c r="L11" s="74">
        <f t="shared" si="2"/>
        <v>0</v>
      </c>
      <c r="M11" s="902">
        <f t="shared" si="3"/>
        <v>0</v>
      </c>
      <c r="N11" s="214" t="s">
        <v>310</v>
      </c>
    </row>
    <row r="12" spans="1:14" x14ac:dyDescent="0.2">
      <c r="A12" s="76"/>
      <c r="B12" s="752"/>
      <c r="C12" s="613"/>
      <c r="D12" s="48"/>
      <c r="E12" s="85" t="s">
        <v>232</v>
      </c>
      <c r="F12" s="73" t="s">
        <v>111</v>
      </c>
      <c r="G12" s="87" t="s">
        <v>31</v>
      </c>
      <c r="H12" s="854"/>
      <c r="I12" s="899">
        <f t="shared" si="0"/>
        <v>0</v>
      </c>
      <c r="J12" s="88">
        <f>1/4</f>
        <v>0.25</v>
      </c>
      <c r="K12" s="79">
        <f t="shared" si="1"/>
        <v>0</v>
      </c>
      <c r="L12" s="74">
        <f t="shared" si="2"/>
        <v>0</v>
      </c>
      <c r="M12" s="902">
        <f t="shared" si="3"/>
        <v>0</v>
      </c>
      <c r="N12" s="214" t="s">
        <v>310</v>
      </c>
    </row>
    <row r="13" spans="1:14" x14ac:dyDescent="0.2">
      <c r="A13" s="76"/>
      <c r="B13" s="752"/>
      <c r="C13" s="613"/>
      <c r="D13" s="48"/>
      <c r="E13" s="85" t="s">
        <v>233</v>
      </c>
      <c r="F13" s="73" t="s">
        <v>111</v>
      </c>
      <c r="G13" s="87" t="s">
        <v>31</v>
      </c>
      <c r="H13" s="854"/>
      <c r="I13" s="899">
        <f t="shared" si="0"/>
        <v>0</v>
      </c>
      <c r="J13" s="88">
        <f>1/11</f>
        <v>9.0909090909090912E-2</v>
      </c>
      <c r="K13" s="79">
        <f t="shared" si="1"/>
        <v>0</v>
      </c>
      <c r="L13" s="74">
        <f t="shared" si="2"/>
        <v>0</v>
      </c>
      <c r="M13" s="902">
        <f t="shared" si="3"/>
        <v>0</v>
      </c>
      <c r="N13" s="214" t="s">
        <v>310</v>
      </c>
    </row>
    <row r="14" spans="1:14" x14ac:dyDescent="0.2">
      <c r="A14" s="76"/>
      <c r="B14" s="752"/>
      <c r="C14" s="613"/>
      <c r="D14" s="48"/>
      <c r="E14" s="85" t="s">
        <v>234</v>
      </c>
      <c r="F14" s="73" t="s">
        <v>111</v>
      </c>
      <c r="G14" s="87" t="s">
        <v>31</v>
      </c>
      <c r="H14" s="854"/>
      <c r="I14" s="899">
        <f t="shared" si="0"/>
        <v>0</v>
      </c>
      <c r="J14" s="88">
        <f>1/11</f>
        <v>9.0909090909090912E-2</v>
      </c>
      <c r="K14" s="79">
        <f t="shared" si="1"/>
        <v>0</v>
      </c>
      <c r="L14" s="74">
        <f t="shared" si="2"/>
        <v>0</v>
      </c>
      <c r="M14" s="902">
        <f t="shared" si="3"/>
        <v>0</v>
      </c>
      <c r="N14" s="214" t="s">
        <v>310</v>
      </c>
    </row>
    <row r="15" spans="1:14" x14ac:dyDescent="0.2">
      <c r="A15" s="76"/>
      <c r="B15" s="752"/>
      <c r="C15" s="613"/>
      <c r="D15" s="48"/>
      <c r="E15" s="85" t="s">
        <v>228</v>
      </c>
      <c r="F15" s="73" t="s">
        <v>112</v>
      </c>
      <c r="G15" s="87" t="s">
        <v>208</v>
      </c>
      <c r="H15" s="854"/>
      <c r="I15" s="899">
        <f t="shared" si="0"/>
        <v>0</v>
      </c>
      <c r="J15" s="88">
        <f>3.5</f>
        <v>3.5</v>
      </c>
      <c r="K15" s="79">
        <f t="shared" si="1"/>
        <v>0</v>
      </c>
      <c r="L15" s="74">
        <f t="shared" si="2"/>
        <v>0</v>
      </c>
      <c r="M15" s="902">
        <f t="shared" si="3"/>
        <v>0</v>
      </c>
      <c r="N15" s="214" t="s">
        <v>208</v>
      </c>
    </row>
    <row r="16" spans="1:14" x14ac:dyDescent="0.2">
      <c r="A16" s="76"/>
      <c r="B16" s="755"/>
      <c r="C16" s="639"/>
      <c r="D16" s="607"/>
      <c r="E16" s="609" t="s">
        <v>78</v>
      </c>
      <c r="F16" s="690" t="s">
        <v>79</v>
      </c>
      <c r="G16" s="691" t="s">
        <v>80</v>
      </c>
      <c r="H16" s="900"/>
      <c r="I16" s="901">
        <v>0</v>
      </c>
      <c r="J16" s="692">
        <f>I16*8</f>
        <v>0</v>
      </c>
      <c r="K16" s="642">
        <f>J16</f>
        <v>0</v>
      </c>
      <c r="L16" s="679">
        <f t="shared" si="2"/>
        <v>0</v>
      </c>
      <c r="M16" s="903">
        <f t="shared" si="3"/>
        <v>0</v>
      </c>
      <c r="N16" s="694" t="s">
        <v>258</v>
      </c>
    </row>
    <row r="17" spans="1:13" x14ac:dyDescent="0.2">
      <c r="A17" s="76"/>
      <c r="B17" s="20" t="s">
        <v>127</v>
      </c>
      <c r="C17" s="324"/>
      <c r="D17" s="324"/>
      <c r="E17" s="217"/>
      <c r="F17" s="215"/>
      <c r="G17" s="213"/>
      <c r="H17" s="220"/>
      <c r="I17" s="220"/>
      <c r="J17" s="216"/>
      <c r="L17" s="30"/>
      <c r="M17" s="384"/>
    </row>
    <row r="18" spans="1:13" x14ac:dyDescent="0.2">
      <c r="A18" s="76"/>
      <c r="B18" s="695" t="s">
        <v>299</v>
      </c>
      <c r="C18" s="324"/>
      <c r="D18" s="324"/>
      <c r="E18" s="217"/>
      <c r="F18" s="215"/>
      <c r="G18" s="213"/>
      <c r="H18" s="220"/>
      <c r="I18" s="220"/>
      <c r="J18" s="216"/>
      <c r="L18" s="30"/>
      <c r="M18" s="384"/>
    </row>
    <row r="19" spans="1:13" x14ac:dyDescent="0.2">
      <c r="A19" s="76"/>
      <c r="B19" s="232"/>
      <c r="C19" s="232"/>
      <c r="D19" s="232"/>
      <c r="E19" s="234"/>
      <c r="F19" s="235"/>
      <c r="G19" s="227"/>
      <c r="H19" s="220"/>
      <c r="I19" s="220"/>
      <c r="J19" s="236"/>
      <c r="L19" s="30"/>
      <c r="M19" s="466"/>
    </row>
    <row r="20" spans="1:13" x14ac:dyDescent="0.2">
      <c r="A20" s="19"/>
      <c r="B20" s="43" t="s">
        <v>42</v>
      </c>
      <c r="C20" s="43"/>
      <c r="D20" s="43"/>
      <c r="E20" s="50"/>
      <c r="F20" s="43"/>
      <c r="G20" s="50"/>
      <c r="H20" s="46"/>
      <c r="I20" s="46"/>
      <c r="J20" s="46"/>
      <c r="L20" s="30"/>
      <c r="M20" s="466"/>
    </row>
    <row r="21" spans="1:13" x14ac:dyDescent="0.2">
      <c r="A21" s="19"/>
      <c r="B21" s="43"/>
      <c r="C21" s="43"/>
      <c r="D21" s="43"/>
      <c r="E21" s="50"/>
      <c r="F21" s="43"/>
      <c r="G21" s="50"/>
      <c r="H21" s="46"/>
      <c r="I21" s="46"/>
      <c r="J21" s="46"/>
      <c r="L21" s="30"/>
      <c r="M21" s="384"/>
    </row>
    <row r="22" spans="1:13" x14ac:dyDescent="0.2">
      <c r="A22" s="19"/>
      <c r="B22" s="43"/>
      <c r="C22" s="43"/>
      <c r="D22" s="43"/>
      <c r="E22" s="50"/>
      <c r="F22" s="43"/>
      <c r="G22" s="50"/>
      <c r="H22" s="46"/>
      <c r="I22" s="46"/>
      <c r="J22" s="46"/>
      <c r="L22" s="30"/>
      <c r="M22" s="466"/>
    </row>
    <row r="23" spans="1:13" x14ac:dyDescent="0.2">
      <c r="B23" s="43"/>
      <c r="C23" s="43"/>
      <c r="D23" s="43"/>
      <c r="E23" s="874"/>
      <c r="F23" s="870"/>
      <c r="G23" s="871"/>
      <c r="H23" s="872"/>
      <c r="I23" s="872"/>
      <c r="J23" s="871"/>
      <c r="L23" s="30"/>
      <c r="M23" s="384"/>
    </row>
    <row r="24" spans="1:13" x14ac:dyDescent="0.2">
      <c r="B24" s="43"/>
      <c r="C24" s="43"/>
      <c r="D24" s="43"/>
      <c r="E24" s="874"/>
      <c r="F24" s="870"/>
      <c r="G24" s="871"/>
      <c r="H24" s="872"/>
      <c r="I24" s="872"/>
      <c r="J24" s="871"/>
      <c r="L24" s="30"/>
      <c r="M24" s="384"/>
    </row>
    <row r="25" spans="1:13" x14ac:dyDescent="0.2">
      <c r="B25" s="473"/>
      <c r="C25" s="473"/>
      <c r="D25" s="473"/>
      <c r="E25" s="474"/>
      <c r="F25" s="35"/>
      <c r="H25" s="475"/>
      <c r="I25" s="475"/>
      <c r="J25" s="352"/>
      <c r="K25" s="480"/>
      <c r="L25" s="3"/>
      <c r="M25" s="384"/>
    </row>
    <row r="26" spans="1:13" x14ac:dyDescent="0.2">
      <c r="B26" s="473"/>
      <c r="C26" s="473"/>
      <c r="D26" s="473"/>
      <c r="E26" s="777"/>
      <c r="F26" s="35"/>
      <c r="H26" s="475"/>
      <c r="I26" s="475"/>
      <c r="J26" s="352"/>
      <c r="K26" s="480"/>
      <c r="L26" s="3"/>
      <c r="M26" s="384"/>
    </row>
    <row r="27" spans="1:13" x14ac:dyDescent="0.2">
      <c r="B27" s="473"/>
      <c r="C27" s="473"/>
      <c r="D27" s="473"/>
      <c r="E27" s="777"/>
      <c r="F27" s="778"/>
      <c r="H27" s="779"/>
      <c r="I27" s="779"/>
      <c r="J27" s="352"/>
      <c r="K27" s="480"/>
      <c r="L27" s="3"/>
    </row>
    <row r="28" spans="1:13" x14ac:dyDescent="0.2">
      <c r="E28" s="8"/>
      <c r="F28" s="2"/>
      <c r="G28" s="1"/>
      <c r="H28" s="18"/>
      <c r="I28" s="18"/>
      <c r="J28" s="1"/>
      <c r="K28" s="13"/>
      <c r="L28" s="3"/>
    </row>
    <row r="29" spans="1:13" x14ac:dyDescent="0.2">
      <c r="K29" s="13"/>
      <c r="L29" s="3"/>
    </row>
    <row r="30" spans="1:13" x14ac:dyDescent="0.2">
      <c r="L30" s="30"/>
    </row>
    <row r="31" spans="1:13" x14ac:dyDescent="0.2">
      <c r="L31" s="30"/>
    </row>
    <row r="32" spans="1:13" x14ac:dyDescent="0.2">
      <c r="L32" s="30"/>
    </row>
    <row r="33" spans="11:12" x14ac:dyDescent="0.2">
      <c r="L33" s="30"/>
    </row>
    <row r="34" spans="11:12" x14ac:dyDescent="0.2">
      <c r="L34" s="30"/>
    </row>
    <row r="35" spans="11:12" x14ac:dyDescent="0.2">
      <c r="L35" s="30"/>
    </row>
    <row r="36" spans="11:12" x14ac:dyDescent="0.2">
      <c r="K36" s="13"/>
      <c r="L36" s="3"/>
    </row>
  </sheetData>
  <sheetProtection algorithmName="SHA-512" hashValue="SteFsVIRuX3pVOJRS2kiedbf02O8HbTlfTsHJ0sV4YnsjaVJTmt2yfK5FFeUyhhSoDrFoN4bVfAYcCT6cHwkxg==" saltValue="fV+Pf2WNOHziaKRISql0UQ==" spinCount="100000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G4" name="Bereich1_1_1_1_1_1_1_1_3_1_6"/>
    <protectedRange sqref="I4" name="Bereich1_1_1_1_1_1_1_1_3_1_8_1"/>
    <protectedRange sqref="J4" name="Bereich1_1_1_1_1_1_1_1_3_1_10_1"/>
    <protectedRange sqref="H4" name="Bereich1_1_1_1_1_1_1_1_3_1_6_1"/>
    <protectedRange sqref="K1:L3" name="Bereich1_1_1_1_1_1_1_1_5_1"/>
    <protectedRange sqref="K4" name="Bereich1_1_1_1_1_1_1_1_3_1_2_2_1"/>
    <protectedRange sqref="L4" name="Bereich1_1_1_1_1_1_1_1_3_1_2_5"/>
  </protectedRanges>
  <mergeCells count="13">
    <mergeCell ref="B4:B5"/>
    <mergeCell ref="C4:C5"/>
    <mergeCell ref="D4:D5"/>
    <mergeCell ref="E4:E5"/>
    <mergeCell ref="F4:F5"/>
    <mergeCell ref="N4:N5"/>
    <mergeCell ref="G4:G5"/>
    <mergeCell ref="I4:I5"/>
    <mergeCell ref="J4:J5"/>
    <mergeCell ref="H4:H5"/>
    <mergeCell ref="M4:M5"/>
    <mergeCell ref="K4:K5"/>
    <mergeCell ref="L4:L5"/>
  </mergeCells>
  <pageMargins left="0.25" right="0.25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41FD-3FBD-451A-B39E-3837A783DAE7}">
  <sheetPr>
    <pageSetUpPr fitToPage="1"/>
  </sheetPr>
  <dimension ref="A1:V24"/>
  <sheetViews>
    <sheetView zoomScaleNormal="100" workbookViewId="0">
      <selection activeCell="I6" sqref="I6"/>
    </sheetView>
  </sheetViews>
  <sheetFormatPr baseColWidth="10" defaultColWidth="11.42578125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4.42578125" style="36" bestFit="1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10.7109375" style="31" customWidth="1"/>
    <col min="11" max="11" width="16.5703125" style="3" bestFit="1" customWidth="1"/>
    <col min="12" max="12" width="9.140625" style="3" bestFit="1" customWidth="1"/>
    <col min="13" max="13" width="8.7109375" style="3" bestFit="1" customWidth="1"/>
    <col min="14" max="14" width="2.140625" style="3" bestFit="1" customWidth="1"/>
    <col min="15" max="15" width="5.140625" style="3" bestFit="1" customWidth="1"/>
    <col min="16" max="16" width="1.7109375" style="3" customWidth="1"/>
    <col min="17" max="17" width="9" style="3" bestFit="1" customWidth="1"/>
    <col min="18" max="18" width="2.140625" style="3" bestFit="1" customWidth="1"/>
    <col min="19" max="19" width="5.140625" style="3" bestFit="1" customWidth="1"/>
    <col min="20" max="20" width="11.140625" style="3" customWidth="1"/>
    <col min="21" max="21" width="5.85546875" style="3" bestFit="1" customWidth="1"/>
    <col min="22" max="16384" width="11.42578125" style="3"/>
  </cols>
  <sheetData>
    <row r="1" spans="1:22" x14ac:dyDescent="0.25">
      <c r="A1" s="93"/>
      <c r="B1" s="92" t="s">
        <v>154</v>
      </c>
      <c r="C1" s="92"/>
      <c r="D1" s="92"/>
      <c r="E1" s="96"/>
      <c r="F1" s="97"/>
      <c r="G1" s="98"/>
      <c r="H1" s="99"/>
      <c r="I1" s="99"/>
      <c r="J1" s="98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8"/>
    </row>
    <row r="3" spans="1:22" ht="23.25" x14ac:dyDescent="0.2">
      <c r="A3"/>
      <c r="B3" s="39" t="s">
        <v>174</v>
      </c>
      <c r="C3" s="39"/>
      <c r="D3" s="39"/>
    </row>
    <row r="4" spans="1:22" s="4" customFormat="1" x14ac:dyDescent="0.2">
      <c r="A4" s="6"/>
      <c r="B4" s="1121" t="s">
        <v>182</v>
      </c>
      <c r="C4" s="1122" t="s">
        <v>180</v>
      </c>
      <c r="D4" s="1121" t="s">
        <v>181</v>
      </c>
      <c r="E4" s="1113" t="s">
        <v>0</v>
      </c>
      <c r="F4" s="1123" t="s">
        <v>1</v>
      </c>
      <c r="G4" s="1141" t="s">
        <v>193</v>
      </c>
      <c r="H4" s="1137" t="s">
        <v>198</v>
      </c>
      <c r="I4" s="1125" t="s">
        <v>186</v>
      </c>
      <c r="J4" s="1113" t="s">
        <v>194</v>
      </c>
      <c r="K4" s="1114" t="s">
        <v>32</v>
      </c>
      <c r="L4" s="1115" t="s">
        <v>189</v>
      </c>
      <c r="M4" s="1116" t="s">
        <v>193</v>
      </c>
      <c r="N4" s="1117"/>
      <c r="O4" s="1118"/>
      <c r="P4" s="531"/>
      <c r="Q4" s="1099" t="s">
        <v>199</v>
      </c>
      <c r="R4" s="1100"/>
      <c r="S4" s="1101"/>
      <c r="T4" s="1114" t="s">
        <v>32</v>
      </c>
      <c r="U4" s="1120" t="s">
        <v>197</v>
      </c>
      <c r="V4" s="1119" t="s">
        <v>359</v>
      </c>
    </row>
    <row r="5" spans="1:22" ht="32.25" thickBot="1" x14ac:dyDescent="0.25">
      <c r="A5" s="80"/>
      <c r="B5" s="1121"/>
      <c r="C5" s="1122"/>
      <c r="D5" s="1121"/>
      <c r="E5" s="1113"/>
      <c r="F5" s="1123"/>
      <c r="G5" s="1142"/>
      <c r="H5" s="1137"/>
      <c r="I5" s="1126"/>
      <c r="J5" s="1113"/>
      <c r="K5" s="1114"/>
      <c r="L5" s="1115"/>
      <c r="M5" s="548" t="s">
        <v>192</v>
      </c>
      <c r="N5" s="549"/>
      <c r="O5" s="550" t="s">
        <v>191</v>
      </c>
      <c r="P5" s="139"/>
      <c r="Q5" s="390" t="s">
        <v>192</v>
      </c>
      <c r="R5" s="396" t="s">
        <v>190</v>
      </c>
      <c r="S5" s="391" t="s">
        <v>191</v>
      </c>
      <c r="T5" s="1114"/>
      <c r="U5" s="1120"/>
      <c r="V5" s="1119"/>
    </row>
    <row r="6" spans="1:22" ht="16.5" thickBot="1" x14ac:dyDescent="0.25">
      <c r="A6" s="80"/>
      <c r="B6" s="481"/>
      <c r="C6" s="482"/>
      <c r="D6" s="483"/>
      <c r="E6" s="484"/>
      <c r="F6" s="481"/>
      <c r="G6" s="485"/>
      <c r="H6" s="475"/>
      <c r="I6" s="906">
        <v>0</v>
      </c>
      <c r="J6" s="352"/>
      <c r="K6" s="360"/>
      <c r="L6" s="552"/>
      <c r="M6" s="553"/>
      <c r="N6" s="411"/>
      <c r="O6" s="554"/>
      <c r="P6" s="124"/>
      <c r="Q6" s="553"/>
      <c r="R6" s="411"/>
      <c r="S6" s="553"/>
      <c r="T6" s="553"/>
      <c r="U6" s="555"/>
    </row>
    <row r="7" spans="1:22" x14ac:dyDescent="0.2">
      <c r="A7" s="34"/>
      <c r="B7" s="757"/>
      <c r="C7" s="644"/>
      <c r="D7" s="644"/>
      <c r="E7" s="646" t="s">
        <v>46</v>
      </c>
      <c r="F7" s="647"/>
      <c r="G7" s="648"/>
      <c r="H7" s="630"/>
      <c r="I7" s="461"/>
      <c r="J7" s="649"/>
      <c r="K7" s="606"/>
      <c r="L7" s="409"/>
      <c r="M7" s="1146"/>
      <c r="N7" s="1147"/>
      <c r="O7" s="1148"/>
      <c r="P7" s="378"/>
      <c r="Q7" s="1149"/>
      <c r="R7" s="1150"/>
      <c r="S7" s="1151"/>
      <c r="T7" s="696"/>
      <c r="U7" s="535"/>
      <c r="V7" s="637"/>
    </row>
    <row r="8" spans="1:22" x14ac:dyDescent="0.2">
      <c r="A8" s="83"/>
      <c r="B8" s="752"/>
      <c r="C8" s="48"/>
      <c r="D8" s="48"/>
      <c r="E8" s="86" t="s">
        <v>365</v>
      </c>
      <c r="F8" s="75" t="s">
        <v>100</v>
      </c>
      <c r="G8" s="87" t="s">
        <v>195</v>
      </c>
      <c r="H8" s="876"/>
      <c r="I8" s="875">
        <f>$I$6</f>
        <v>0</v>
      </c>
      <c r="J8" s="88">
        <v>5</v>
      </c>
      <c r="K8" s="152">
        <f>I8/J8</f>
        <v>0</v>
      </c>
      <c r="L8" s="374">
        <f t="shared" ref="L8:L17" si="0">ROUNDUP(K8,0)</f>
        <v>0</v>
      </c>
      <c r="M8" s="1107">
        <f>ROUNDDOWN(L8/1,0)</f>
        <v>0</v>
      </c>
      <c r="N8" s="1108"/>
      <c r="O8" s="1109"/>
      <c r="P8" s="124"/>
      <c r="Q8" s="1096">
        <f>M8</f>
        <v>0</v>
      </c>
      <c r="R8" s="1097"/>
      <c r="S8" s="1098"/>
      <c r="T8" s="945">
        <f>(Q8*1)+S8</f>
        <v>0</v>
      </c>
      <c r="U8" s="443">
        <f>T8</f>
        <v>0</v>
      </c>
      <c r="V8" s="536" t="s">
        <v>307</v>
      </c>
    </row>
    <row r="9" spans="1:22" x14ac:dyDescent="0.2">
      <c r="A9" s="32"/>
      <c r="B9" s="752"/>
      <c r="C9" s="48"/>
      <c r="D9" s="48"/>
      <c r="E9" s="86" t="s">
        <v>366</v>
      </c>
      <c r="F9" s="75" t="s">
        <v>101</v>
      </c>
      <c r="G9" s="87" t="s">
        <v>196</v>
      </c>
      <c r="H9" s="876"/>
      <c r="I9" s="875">
        <f>$I$6</f>
        <v>0</v>
      </c>
      <c r="J9" s="88">
        <v>5</v>
      </c>
      <c r="K9" s="152">
        <f t="shared" ref="K9:K17" si="1">I9/J9</f>
        <v>0</v>
      </c>
      <c r="L9" s="374">
        <f t="shared" si="0"/>
        <v>0</v>
      </c>
      <c r="M9" s="1107">
        <f>ROUNDDOWN(L9/1,0)</f>
        <v>0</v>
      </c>
      <c r="N9" s="1108"/>
      <c r="O9" s="1109"/>
      <c r="P9" s="124"/>
      <c r="Q9" s="1096">
        <f>M9</f>
        <v>0</v>
      </c>
      <c r="R9" s="1097"/>
      <c r="S9" s="1098"/>
      <c r="T9" s="945">
        <f>(Q9*1)+S9</f>
        <v>0</v>
      </c>
      <c r="U9" s="443">
        <f>T9*1</f>
        <v>0</v>
      </c>
      <c r="V9" s="214" t="s">
        <v>308</v>
      </c>
    </row>
    <row r="10" spans="1:22" x14ac:dyDescent="0.2">
      <c r="A10" s="81"/>
      <c r="B10" s="754"/>
      <c r="C10" s="464"/>
      <c r="D10" s="464"/>
      <c r="E10" s="517" t="s">
        <v>47</v>
      </c>
      <c r="F10" s="500"/>
      <c r="G10" s="501"/>
      <c r="H10" s="857"/>
      <c r="I10" s="907"/>
      <c r="J10" s="502"/>
      <c r="K10" s="382"/>
      <c r="L10" s="421"/>
      <c r="M10" s="1105"/>
      <c r="N10" s="1091"/>
      <c r="O10" s="1106"/>
      <c r="P10" s="124"/>
      <c r="Q10" s="1093"/>
      <c r="R10" s="1094"/>
      <c r="S10" s="1095"/>
      <c r="T10" s="863"/>
      <c r="U10" s="442"/>
      <c r="V10" s="638"/>
    </row>
    <row r="11" spans="1:22" x14ac:dyDescent="0.2">
      <c r="A11" s="83"/>
      <c r="B11" s="752"/>
      <c r="C11" s="48"/>
      <c r="D11" s="48"/>
      <c r="E11" s="85" t="s">
        <v>367</v>
      </c>
      <c r="F11" s="73" t="s">
        <v>102</v>
      </c>
      <c r="G11" s="87" t="s">
        <v>3</v>
      </c>
      <c r="H11" s="880">
        <v>15</v>
      </c>
      <c r="I11" s="875">
        <f>$I$6</f>
        <v>0</v>
      </c>
      <c r="J11" s="88">
        <f>23/H11</f>
        <v>1.5333333333333334</v>
      </c>
      <c r="K11" s="152">
        <f t="shared" si="1"/>
        <v>0</v>
      </c>
      <c r="L11" s="374">
        <f t="shared" si="0"/>
        <v>0</v>
      </c>
      <c r="M11" s="425">
        <f>ROUNDDOWN(L11/40,0)</f>
        <v>0</v>
      </c>
      <c r="N11" s="371" t="s">
        <v>190</v>
      </c>
      <c r="O11" s="426">
        <f>MOD(L11,40)</f>
        <v>0</v>
      </c>
      <c r="P11" s="124"/>
      <c r="Q11" s="827">
        <f>M11</f>
        <v>0</v>
      </c>
      <c r="R11" s="785" t="s">
        <v>190</v>
      </c>
      <c r="S11" s="828">
        <f>O11</f>
        <v>0</v>
      </c>
      <c r="T11" s="945">
        <f>(Q11*40)+S11</f>
        <v>0</v>
      </c>
      <c r="U11" s="443">
        <f>T11*1</f>
        <v>0</v>
      </c>
      <c r="V11" s="214" t="s">
        <v>3</v>
      </c>
    </row>
    <row r="12" spans="1:22" x14ac:dyDescent="0.2">
      <c r="A12" s="83"/>
      <c r="B12" s="752"/>
      <c r="C12" s="48"/>
      <c r="D12" s="48"/>
      <c r="E12" s="506" t="s">
        <v>368</v>
      </c>
      <c r="F12" s="73" t="s">
        <v>103</v>
      </c>
      <c r="G12" s="87" t="s">
        <v>3</v>
      </c>
      <c r="H12" s="880">
        <v>15</v>
      </c>
      <c r="I12" s="875">
        <f>$I$6</f>
        <v>0</v>
      </c>
      <c r="J12" s="88">
        <f>23/H12</f>
        <v>1.5333333333333334</v>
      </c>
      <c r="K12" s="152">
        <f t="shared" si="1"/>
        <v>0</v>
      </c>
      <c r="L12" s="374">
        <f t="shared" si="0"/>
        <v>0</v>
      </c>
      <c r="M12" s="425">
        <f>ROUNDDOWN(L12/40,0)</f>
        <v>0</v>
      </c>
      <c r="N12" s="371" t="s">
        <v>190</v>
      </c>
      <c r="O12" s="426">
        <f>MOD(L12,40)</f>
        <v>0</v>
      </c>
      <c r="P12" s="124"/>
      <c r="Q12" s="827">
        <f>M12</f>
        <v>0</v>
      </c>
      <c r="R12" s="785" t="s">
        <v>190</v>
      </c>
      <c r="S12" s="828">
        <f>O12</f>
        <v>0</v>
      </c>
      <c r="T12" s="945">
        <f t="shared" ref="T12:T17" si="2">(Q12*40)+S12</f>
        <v>0</v>
      </c>
      <c r="U12" s="443">
        <f t="shared" ref="U12:U17" si="3">T12*1</f>
        <v>0</v>
      </c>
      <c r="V12" s="214" t="s">
        <v>3</v>
      </c>
    </row>
    <row r="13" spans="1:22" x14ac:dyDescent="0.2">
      <c r="A13" s="76"/>
      <c r="B13" s="754"/>
      <c r="C13" s="464"/>
      <c r="D13" s="464"/>
      <c r="E13" s="460" t="s">
        <v>48</v>
      </c>
      <c r="F13" s="500"/>
      <c r="G13" s="501"/>
      <c r="H13" s="908"/>
      <c r="I13" s="907"/>
      <c r="J13" s="502"/>
      <c r="K13" s="382"/>
      <c r="L13" s="421"/>
      <c r="M13" s="1105"/>
      <c r="N13" s="1091"/>
      <c r="O13" s="1106"/>
      <c r="P13" s="124"/>
      <c r="Q13" s="1093"/>
      <c r="R13" s="1094"/>
      <c r="S13" s="1095"/>
      <c r="T13" s="832"/>
      <c r="U13" s="442"/>
      <c r="V13" s="638"/>
    </row>
    <row r="14" spans="1:22" x14ac:dyDescent="0.2">
      <c r="A14" s="76"/>
      <c r="B14" s="752"/>
      <c r="C14" s="48"/>
      <c r="D14" s="48"/>
      <c r="E14" s="85" t="s">
        <v>364</v>
      </c>
      <c r="F14" s="73" t="s">
        <v>104</v>
      </c>
      <c r="G14" s="87" t="s">
        <v>3</v>
      </c>
      <c r="H14" s="880">
        <v>3</v>
      </c>
      <c r="I14" s="875">
        <f>$I$6</f>
        <v>0</v>
      </c>
      <c r="J14" s="88">
        <f>24/H14</f>
        <v>8</v>
      </c>
      <c r="K14" s="152">
        <f t="shared" si="1"/>
        <v>0</v>
      </c>
      <c r="L14" s="374">
        <f t="shared" si="0"/>
        <v>0</v>
      </c>
      <c r="M14" s="425">
        <f>ROUNDDOWN(L14/40,0)</f>
        <v>0</v>
      </c>
      <c r="N14" s="371" t="s">
        <v>190</v>
      </c>
      <c r="O14" s="426">
        <f>MOD(L14,40)</f>
        <v>0</v>
      </c>
      <c r="P14" s="379"/>
      <c r="Q14" s="827">
        <f>M14</f>
        <v>0</v>
      </c>
      <c r="R14" s="785" t="s">
        <v>190</v>
      </c>
      <c r="S14" s="828">
        <f>O14</f>
        <v>0</v>
      </c>
      <c r="T14" s="945">
        <f t="shared" si="2"/>
        <v>0</v>
      </c>
      <c r="U14" s="443">
        <f t="shared" si="3"/>
        <v>0</v>
      </c>
      <c r="V14" s="214" t="s">
        <v>3</v>
      </c>
    </row>
    <row r="15" spans="1:22" x14ac:dyDescent="0.2">
      <c r="A15" s="76"/>
      <c r="B15" s="754"/>
      <c r="C15" s="464"/>
      <c r="D15" s="464"/>
      <c r="E15" s="517" t="s">
        <v>49</v>
      </c>
      <c r="F15" s="500"/>
      <c r="G15" s="501"/>
      <c r="H15" s="908"/>
      <c r="I15" s="907"/>
      <c r="J15" s="502"/>
      <c r="K15" s="382"/>
      <c r="L15" s="421"/>
      <c r="M15" s="1105"/>
      <c r="N15" s="1091"/>
      <c r="O15" s="1106"/>
      <c r="P15" s="124"/>
      <c r="Q15" s="1093"/>
      <c r="R15" s="1094"/>
      <c r="S15" s="1095"/>
      <c r="T15" s="832"/>
      <c r="U15" s="442"/>
      <c r="V15" s="638"/>
    </row>
    <row r="16" spans="1:22" x14ac:dyDescent="0.2">
      <c r="A16" s="76"/>
      <c r="B16" s="752"/>
      <c r="C16" s="48"/>
      <c r="D16" s="48"/>
      <c r="E16" s="506" t="s">
        <v>369</v>
      </c>
      <c r="F16" s="73" t="s">
        <v>105</v>
      </c>
      <c r="G16" s="87" t="s">
        <v>3</v>
      </c>
      <c r="H16" s="880">
        <v>1</v>
      </c>
      <c r="I16" s="875">
        <f>$I$6</f>
        <v>0</v>
      </c>
      <c r="J16" s="88">
        <f>24/H16</f>
        <v>24</v>
      </c>
      <c r="K16" s="152">
        <f t="shared" si="1"/>
        <v>0</v>
      </c>
      <c r="L16" s="374">
        <f t="shared" si="0"/>
        <v>0</v>
      </c>
      <c r="M16" s="425">
        <f>ROUNDDOWN(L16/40,0)</f>
        <v>0</v>
      </c>
      <c r="N16" s="371" t="s">
        <v>190</v>
      </c>
      <c r="O16" s="426">
        <f>MOD(L16,40)</f>
        <v>0</v>
      </c>
      <c r="P16" s="124"/>
      <c r="Q16" s="827">
        <f>M16</f>
        <v>0</v>
      </c>
      <c r="R16" s="785" t="s">
        <v>190</v>
      </c>
      <c r="S16" s="828">
        <f>O16</f>
        <v>0</v>
      </c>
      <c r="T16" s="945">
        <f t="shared" si="2"/>
        <v>0</v>
      </c>
      <c r="U16" s="443">
        <f t="shared" si="3"/>
        <v>0</v>
      </c>
      <c r="V16" s="214" t="s">
        <v>3</v>
      </c>
    </row>
    <row r="17" spans="1:22" x14ac:dyDescent="0.2">
      <c r="A17" s="76"/>
      <c r="B17" s="752"/>
      <c r="C17" s="48"/>
      <c r="D17" s="48"/>
      <c r="E17" s="85" t="s">
        <v>370</v>
      </c>
      <c r="F17" s="73" t="s">
        <v>106</v>
      </c>
      <c r="G17" s="87" t="s">
        <v>6</v>
      </c>
      <c r="H17" s="909"/>
      <c r="I17" s="875">
        <f>$I$6</f>
        <v>0</v>
      </c>
      <c r="J17" s="88">
        <v>22</v>
      </c>
      <c r="K17" s="440">
        <f t="shared" si="1"/>
        <v>0</v>
      </c>
      <c r="L17" s="392">
        <f t="shared" si="0"/>
        <v>0</v>
      </c>
      <c r="M17" s="528">
        <f>ROUNDDOWN(L17/32,0)</f>
        <v>0</v>
      </c>
      <c r="N17" s="394" t="s">
        <v>190</v>
      </c>
      <c r="O17" s="427">
        <f>MOD(L17,32)</f>
        <v>0</v>
      </c>
      <c r="P17" s="586"/>
      <c r="Q17" s="833">
        <f>M17</f>
        <v>0</v>
      </c>
      <c r="R17" s="834" t="s">
        <v>190</v>
      </c>
      <c r="S17" s="835">
        <f>O17</f>
        <v>0</v>
      </c>
      <c r="T17" s="946">
        <f t="shared" si="2"/>
        <v>0</v>
      </c>
      <c r="U17" s="532">
        <f t="shared" si="3"/>
        <v>0</v>
      </c>
      <c r="V17" s="694" t="s">
        <v>300</v>
      </c>
    </row>
    <row r="18" spans="1:22" x14ac:dyDescent="0.2">
      <c r="B18" s="507" t="s">
        <v>259</v>
      </c>
      <c r="C18" s="248"/>
      <c r="D18" s="248"/>
      <c r="E18" s="273"/>
      <c r="F18" s="263"/>
      <c r="G18" s="264"/>
      <c r="H18" s="266"/>
      <c r="I18" s="266"/>
      <c r="J18" s="265"/>
      <c r="K18" s="133"/>
      <c r="L18" s="372"/>
      <c r="M18" s="1091"/>
      <c r="N18" s="1091"/>
      <c r="O18" s="1091"/>
      <c r="P18" s="124"/>
      <c r="Q18" s="1092"/>
      <c r="R18" s="1092"/>
      <c r="S18" s="1092"/>
      <c r="T18" s="531"/>
      <c r="U18" s="124"/>
    </row>
    <row r="19" spans="1:22" x14ac:dyDescent="0.2">
      <c r="B19" s="243"/>
      <c r="C19" s="243"/>
      <c r="D19" s="243"/>
      <c r="E19" s="244"/>
      <c r="F19" s="245"/>
      <c r="G19" s="246"/>
      <c r="H19" s="246"/>
      <c r="I19" s="219"/>
      <c r="J19" s="246"/>
      <c r="K19" s="133"/>
      <c r="L19" s="372"/>
      <c r="M19" s="1091"/>
      <c r="N19" s="1091"/>
      <c r="O19" s="1091"/>
      <c r="P19" s="124"/>
      <c r="Q19" s="1092"/>
      <c r="R19" s="1092"/>
      <c r="S19" s="1092"/>
      <c r="T19" s="531"/>
      <c r="U19" s="124"/>
    </row>
    <row r="20" spans="1:22" x14ac:dyDescent="0.2">
      <c r="B20" s="43" t="s">
        <v>42</v>
      </c>
      <c r="C20" s="43"/>
      <c r="D20" s="43"/>
      <c r="E20" s="50"/>
      <c r="F20" s="43"/>
      <c r="G20" s="50"/>
      <c r="H20" s="46"/>
      <c r="I20" s="47"/>
      <c r="J20" s="46"/>
    </row>
    <row r="21" spans="1:22" x14ac:dyDescent="0.2">
      <c r="B21" s="43"/>
      <c r="C21" s="43"/>
      <c r="D21" s="43"/>
      <c r="E21" s="50"/>
      <c r="F21" s="43"/>
      <c r="G21" s="50"/>
      <c r="H21" s="46"/>
      <c r="I21" s="47"/>
      <c r="J21" s="46"/>
    </row>
    <row r="22" spans="1:22" x14ac:dyDescent="0.2">
      <c r="B22" s="43"/>
      <c r="C22" s="43"/>
      <c r="D22" s="43"/>
      <c r="E22" s="50"/>
      <c r="F22" s="43"/>
      <c r="G22" s="50"/>
      <c r="H22" s="46"/>
      <c r="I22" s="47"/>
      <c r="J22" s="46"/>
    </row>
    <row r="23" spans="1:22" x14ac:dyDescent="0.2">
      <c r="B23" s="43"/>
      <c r="C23" s="43"/>
      <c r="D23" s="43"/>
      <c r="E23" s="874"/>
      <c r="F23" s="870"/>
      <c r="G23" s="871"/>
      <c r="H23" s="872"/>
      <c r="I23" s="50"/>
      <c r="J23" s="871"/>
    </row>
    <row r="24" spans="1:22" x14ac:dyDescent="0.2">
      <c r="B24" s="43"/>
      <c r="C24" s="43"/>
      <c r="D24" s="43"/>
      <c r="E24" s="874"/>
      <c r="F24" s="870"/>
      <c r="G24" s="871"/>
      <c r="H24" s="872"/>
      <c r="I24" s="50"/>
      <c r="J24" s="871"/>
    </row>
  </sheetData>
  <sheetProtection algorithmName="SHA-512" hashValue="HrxmAueycQsriG295ox3ZJhTKhyy1dr4K/cyUPvXKgwwXeDFPI/UHs8avagfm7e8XnialJvpBSnZWwTrGVtW2w==" saltValue="Ov6Q2ex0SPnTwicxkmyvvw==" spinCount="100000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G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H4:I4" name="Bereich1_1_1_1_1_1_1_1_3_1_6"/>
    <protectedRange sqref="J4" name="Bereich1_1_1_1_1_1_1_1_3_1_6_1"/>
    <protectedRange sqref="L4" name="Bereich1_1_1_1_1_1_1_1_3_1_2_5"/>
    <protectedRange sqref="K4" name="Bereich1_1_1_1_1_1_1_1_3_1_2_6"/>
    <protectedRange sqref="T4" name="Bereich1_1_1_1_1_1_1_1_3_1_2_4"/>
  </protectedRanges>
  <mergeCells count="32">
    <mergeCell ref="V4:V5"/>
    <mergeCell ref="U4:U5"/>
    <mergeCell ref="G4:G5"/>
    <mergeCell ref="K4:K5"/>
    <mergeCell ref="L4:L5"/>
    <mergeCell ref="T4:T5"/>
    <mergeCell ref="M4:O4"/>
    <mergeCell ref="Q4:S4"/>
    <mergeCell ref="H4:H5"/>
    <mergeCell ref="I4:I5"/>
    <mergeCell ref="J4:J5"/>
    <mergeCell ref="B4:B5"/>
    <mergeCell ref="C4:C5"/>
    <mergeCell ref="D4:D5"/>
    <mergeCell ref="E4:E5"/>
    <mergeCell ref="F4:F5"/>
    <mergeCell ref="M10:O10"/>
    <mergeCell ref="Q10:S10"/>
    <mergeCell ref="M7:O7"/>
    <mergeCell ref="Q7:S7"/>
    <mergeCell ref="M8:O8"/>
    <mergeCell ref="Q8:S8"/>
    <mergeCell ref="M9:O9"/>
    <mergeCell ref="Q9:S9"/>
    <mergeCell ref="M18:O18"/>
    <mergeCell ref="Q18:S18"/>
    <mergeCell ref="M19:O19"/>
    <mergeCell ref="Q19:S19"/>
    <mergeCell ref="M13:O13"/>
    <mergeCell ref="Q13:S13"/>
    <mergeCell ref="M15:O15"/>
    <mergeCell ref="Q15:S15"/>
  </mergeCells>
  <pageMargins left="0.25" right="0.25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W p r X H K E n Z O m A A A A 9 g A A A B I A H A B D b 2 5 m a W c v U G F j a 2 F n Z S 5 4 b W w g o h g A K K A U A A A A A A A A A A A A A A A A A A A A A A A A A A A A h Y + x D o I w G I R f h X S n L S U m h P y U Q d 0 k M T E x r k 2 p 0 A j F 0 G J 5 N w c f y V c Q o 6 i b 4 9 1 9 l 9 z d r z f I x 7 Y J L q q 3 u j M Z i j B F g T K y K 7 W p M j S 4 Y 5 i g n M N W y J O o V D D B x q a j 1 R m q n T u n h H j v s Y 9 x 1 1 e E U R q R Q 7 H Z y V q 1 I t T G O m G k Q p 9 W + b + F O O x f Y z j D 0 S L C M U s w B T K b U G j z B d i 0 9 5 n + m L A c G j f 0 i p c q X K 2 B z B L I + w N / A F B L A w Q U A A I A C A B V a m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p r X C i K R 7 g O A A A A E Q A A A B M A H A B G b 3 J t d W x h c y 9 T Z W N 0 a W 9 u M S 5 t I K I Y A C i g F A A A A A A A A A A A A A A A A A A A A A A A A A A A A C t O T S 7 J z M 9 T C I b Q h t Y A U E s B A i 0 A F A A C A A g A V W p r X H K E n Z O m A A A A 9 g A A A B I A A A A A A A A A A A A A A A A A A A A A A E N v b m Z p Z y 9 Q Y W N r Y W d l L n h t b F B L A Q I t A B Q A A g A I A F V q a 1 w P y u m r p A A A A O k A A A A T A A A A A A A A A A A A A A A A A P I A A A B b Q 2 9 u d G V u d F 9 U e X B l c 1 0 u e G 1 s U E s B A i 0 A F A A C A A g A V W p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I u b P P 7 W v x H j W Q J S 6 G 1 a Q I A A A A A A g A A A A A A A 2 Y A A M A A A A A Q A A A A B v L y K x 5 X b / G I P c z q 5 E F 4 2 g A A A A A E g A A A o A A A A B A A A A D C J l c L R R Y U 5 C P 2 9 U T C n m d b U A A A A F 1 f X T M J R S 1 1 b I + k J t P J O O F U X q c F W N B H W 3 E Y 5 T b r f r V / a g 8 9 L W 0 y Y Z V l j T V X F Q A K 9 S 4 1 T x 1 Q G 5 C I B 1 Y D N O x + b g L y h K R V J X t D x h n q I h W w W Q c R F A A A A L T 8 B v k w b C P k v H X I C x f H K D Q E P + 5 H < / D a t a M a s h u p > 
</file>

<file path=customXml/itemProps1.xml><?xml version="1.0" encoding="utf-8"?>
<ds:datastoreItem xmlns:ds="http://schemas.openxmlformats.org/officeDocument/2006/customXml" ds:itemID="{71FD9BF0-2D87-4CC8-AC45-56CFB0B685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</vt:i4>
      </vt:variant>
    </vt:vector>
  </HeadingPairs>
  <TitlesOfParts>
    <vt:vector size="19" baseType="lpstr">
      <vt:lpstr>START</vt:lpstr>
      <vt:lpstr>YOSIMA, CLAYFIX etc.</vt:lpstr>
      <vt:lpstr>Lehmputz</vt:lpstr>
      <vt:lpstr>LBP Beplank.</vt:lpstr>
      <vt:lpstr>HFA Beplank.</vt:lpstr>
      <vt:lpstr>LBP+HFA Bekleid.</vt:lpstr>
      <vt:lpstr>FW Lehmsteine</vt:lpstr>
      <vt:lpstr>FW Flechtwerk</vt:lpstr>
      <vt:lpstr>Kalkputz</vt:lpstr>
      <vt:lpstr>Innend. HFD</vt:lpstr>
      <vt:lpstr>Innend. Leicht, LL-Steine</vt:lpstr>
      <vt:lpstr>Mauerwerk</vt:lpstr>
      <vt:lpstr>ZUSAMMENSTELLUNG</vt:lpstr>
      <vt:lpstr>Tabelle3</vt:lpstr>
      <vt:lpstr>Tabelle1</vt:lpstr>
      <vt:lpstr>Fläche-Volumen</vt:lpstr>
      <vt:lpstr>Befestigungsmittel</vt:lpstr>
      <vt:lpstr>Tabelle2</vt:lpstr>
      <vt:lpstr>ZUSAMMENSTELLUNG!Druckbereich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CLAYTEC Mengenrechner</dc:title>
  <dc:creator>u.roehlen@claytec.com</dc:creator>
  <cp:lastModifiedBy>Ulrich Röhlen</cp:lastModifiedBy>
  <cp:lastPrinted>2026-03-13T11:28:41Z</cp:lastPrinted>
  <dcterms:created xsi:type="dcterms:W3CDTF">2005-04-27T15:56:53Z</dcterms:created>
  <dcterms:modified xsi:type="dcterms:W3CDTF">2026-05-21T14:45:44Z</dcterms:modified>
</cp:coreProperties>
</file>